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1775" windowHeight="6480" tabRatio="836" activeTab="5"/>
  </bookViews>
  <sheets>
    <sheet name="Begin Here" sheetId="1" r:id="rId1"/>
    <sheet name="1" sheetId="2" r:id="rId2"/>
    <sheet name="2" sheetId="3" r:id="rId3"/>
    <sheet name="3" sheetId="4" r:id="rId4"/>
    <sheet name="4" sheetId="5" r:id="rId5"/>
    <sheet name="5" sheetId="6" r:id="rId6"/>
    <sheet name="Input Into Form" sheetId="7" r:id="rId7"/>
  </sheets>
  <definedNames>
    <definedName name="_xlnm.Print_Area" localSheetId="5">'5'!$B$1:$G$48</definedName>
    <definedName name="_xlnm.Print_Area" localSheetId="6">'Input Into Form'!$B$1:$G$60</definedName>
  </definedNames>
  <calcPr fullCalcOnLoad="1"/>
</workbook>
</file>

<file path=xl/sharedStrings.xml><?xml version="1.0" encoding="utf-8"?>
<sst xmlns="http://schemas.openxmlformats.org/spreadsheetml/2006/main" count="135" uniqueCount="70">
  <si>
    <t xml:space="preserve">Letter Size </t>
  </si>
  <si>
    <t>Mail of Other Sizes</t>
  </si>
  <si>
    <t>Carrier Mark-ups</t>
  </si>
  <si>
    <t>Number of Accountables</t>
  </si>
  <si>
    <t>Number of Change of Addresses</t>
  </si>
  <si>
    <t>Letter Size Mark-ups</t>
  </si>
  <si>
    <t xml:space="preserve">Mail Of Other Sizes Mark-Ups  </t>
  </si>
  <si>
    <t>Number of Insured Receipts Turned In</t>
  </si>
  <si>
    <t>Line 14-Accountable Items</t>
  </si>
  <si>
    <t>Line 18-Office Break</t>
  </si>
  <si>
    <t>Line 15-Withdrawing Mail</t>
  </si>
  <si>
    <t>Line 21-Recurring Office Work</t>
  </si>
  <si>
    <t>Line 22-Waiting For Mail</t>
  </si>
  <si>
    <t xml:space="preserve">Line 23-Counting Mail </t>
  </si>
  <si>
    <t>Line 19-Vehicle Inspection</t>
  </si>
  <si>
    <t>Pull Down</t>
  </si>
  <si>
    <t>Separating Carrier Mark-Ups</t>
  </si>
  <si>
    <t>Personal Needs</t>
  </si>
  <si>
    <t>Minutes</t>
  </si>
  <si>
    <t>Date</t>
  </si>
  <si>
    <t>Letter Size</t>
  </si>
  <si>
    <t>Other Size</t>
  </si>
  <si>
    <t>Change of Address</t>
  </si>
  <si>
    <t>Insured Receipts</t>
  </si>
  <si>
    <t>Accountable Items</t>
  </si>
  <si>
    <t>Withdrawing Mail</t>
  </si>
  <si>
    <t>Office Break</t>
  </si>
  <si>
    <t>Vehicle Inspection</t>
  </si>
  <si>
    <t>Recurring Office Work</t>
  </si>
  <si>
    <t>Mail Count</t>
  </si>
  <si>
    <t>Line Items</t>
  </si>
  <si>
    <t>Begin Time</t>
  </si>
  <si>
    <t>Leave Time</t>
  </si>
  <si>
    <t>Return Time</t>
  </si>
  <si>
    <t xml:space="preserve">End Time </t>
  </si>
  <si>
    <t xml:space="preserve">Clock Rings </t>
  </si>
  <si>
    <t>Hundredths</t>
  </si>
  <si>
    <t>Number</t>
  </si>
  <si>
    <t>Standard Office Time</t>
  </si>
  <si>
    <t>Office time minutes</t>
  </si>
  <si>
    <t>Office time hours</t>
  </si>
  <si>
    <t>Office time total minutes</t>
  </si>
  <si>
    <t>Office Time Used</t>
  </si>
  <si>
    <t>Street Time Used</t>
  </si>
  <si>
    <t>Street time total minutes</t>
  </si>
  <si>
    <t>Street time hours</t>
  </si>
  <si>
    <t>Street time minutes</t>
  </si>
  <si>
    <t>Carrier's Name</t>
  </si>
  <si>
    <t>Tom Prall</t>
  </si>
  <si>
    <t>* Base minimum time used</t>
  </si>
  <si>
    <t>Aux hour</t>
  </si>
  <si>
    <t>Aux min</t>
  </si>
  <si>
    <t>Auxiliary Street Time</t>
  </si>
  <si>
    <t>Total</t>
  </si>
  <si>
    <t>Percent to Standard Office Time</t>
  </si>
  <si>
    <t>Percent DPS Letters</t>
  </si>
  <si>
    <t>Number of DPS Letters Received</t>
  </si>
  <si>
    <t>Number of Letters Received</t>
  </si>
  <si>
    <t>Number of Flats Received</t>
  </si>
  <si>
    <t xml:space="preserve">Route Number </t>
  </si>
  <si>
    <t>Enter The Following Information</t>
  </si>
  <si>
    <t>Letter Size Marked-up</t>
  </si>
  <si>
    <t>Mail of Other Sizes Marked-up</t>
  </si>
  <si>
    <t>End Time</t>
  </si>
  <si>
    <t xml:space="preserve">Line 21-Recurring Office Work </t>
  </si>
  <si>
    <t>Line 19 -Vehicle Inspection</t>
  </si>
  <si>
    <t>Line 14- Accountable Items</t>
  </si>
  <si>
    <t>Line 18 -Office Break</t>
  </si>
  <si>
    <t>Number of DPS Letters</t>
  </si>
  <si>
    <t>Mark-ups, Accountables and             Change of Addresses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</si>
</sst>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0.00;[Red]0.00"/>
    <numFmt numFmtId="166" formatCode="mmmm\ d\,\ yyyy"/>
    <numFmt numFmtId="167" formatCode="&quot;$&quot;#,##0.00"/>
  </numFmts>
  <fonts count="20">
    <font>
      <sz val="10"/>
      <name val="Arial"/>
      <family val="0"/>
    </font>
    <font>
      <b/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18"/>
      <color indexed="10"/>
      <name val="Arial"/>
      <family val="2"/>
    </font>
    <font>
      <sz val="12"/>
      <color indexed="8"/>
      <name val="Arial"/>
      <family val="2"/>
    </font>
    <font>
      <b/>
      <sz val="12"/>
      <color indexed="10"/>
      <name val="Arial"/>
      <family val="2"/>
    </font>
    <font>
      <sz val="10"/>
      <color indexed="11"/>
      <name val="Arial"/>
      <family val="2"/>
    </font>
    <font>
      <b/>
      <sz val="14"/>
      <color indexed="10"/>
      <name val="Arial"/>
      <family val="2"/>
    </font>
    <font>
      <sz val="10"/>
      <color indexed="10"/>
      <name val="Arial"/>
      <family val="2"/>
    </font>
    <font>
      <b/>
      <sz val="18"/>
      <color indexed="9"/>
      <name val="Arial"/>
      <family val="2"/>
    </font>
    <font>
      <b/>
      <sz val="14"/>
      <color indexed="9"/>
      <name val="Arial"/>
      <family val="2"/>
    </font>
    <font>
      <sz val="10"/>
      <color indexed="48"/>
      <name val="Arial"/>
      <family val="2"/>
    </font>
    <font>
      <b/>
      <sz val="12"/>
      <color indexed="8"/>
      <name val="Arial"/>
      <family val="2"/>
    </font>
    <font>
      <b/>
      <sz val="11"/>
      <color indexed="10"/>
      <name val="Arial"/>
      <family val="2"/>
    </font>
    <font>
      <sz val="12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0" fillId="2" borderId="0" xfId="0" applyFill="1" applyBorder="1" applyAlignment="1">
      <alignment horizontal="right"/>
    </xf>
    <xf numFmtId="0" fontId="0" fillId="2" borderId="1" xfId="0" applyFill="1" applyBorder="1" applyAlignment="1">
      <alignment/>
    </xf>
    <xf numFmtId="0" fontId="0" fillId="2" borderId="1" xfId="0" applyFill="1" applyBorder="1" applyAlignment="1">
      <alignment horizontal="left"/>
    </xf>
    <xf numFmtId="0" fontId="0" fillId="0" borderId="2" xfId="0" applyBorder="1" applyAlignment="1">
      <alignment/>
    </xf>
    <xf numFmtId="0" fontId="0" fillId="0" borderId="1" xfId="0" applyBorder="1" applyAlignment="1">
      <alignment/>
    </xf>
    <xf numFmtId="0" fontId="0" fillId="0" borderId="2" xfId="0" applyFill="1" applyBorder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" xfId="0" applyFont="1" applyBorder="1" applyAlignment="1">
      <alignment/>
    </xf>
    <xf numFmtId="0" fontId="0" fillId="0" borderId="2" xfId="0" applyBorder="1" applyAlignment="1">
      <alignment horizontal="left" indent="1"/>
    </xf>
    <xf numFmtId="0" fontId="0" fillId="0" borderId="2" xfId="0" applyFont="1" applyBorder="1" applyAlignment="1">
      <alignment horizontal="left" vertical="center" indent="1"/>
    </xf>
    <xf numFmtId="0" fontId="0" fillId="0" borderId="2" xfId="0" applyBorder="1" applyAlignment="1" applyProtection="1">
      <alignment horizontal="left" indent="1"/>
      <protection/>
    </xf>
    <xf numFmtId="0" fontId="0" fillId="0" borderId="2" xfId="0" applyFont="1" applyBorder="1" applyAlignment="1">
      <alignment horizontal="left" vertical="top" wrapText="1" indent="1"/>
    </xf>
    <xf numFmtId="0" fontId="0" fillId="0" borderId="2" xfId="0" applyFill="1" applyBorder="1" applyAlignment="1">
      <alignment horizontal="left" indent="1"/>
    </xf>
    <xf numFmtId="0" fontId="0" fillId="2" borderId="2" xfId="0" applyFill="1" applyBorder="1" applyAlignment="1">
      <alignment horizontal="right"/>
    </xf>
    <xf numFmtId="0" fontId="0" fillId="0" borderId="0" xfId="0" applyNumberFormat="1" applyFont="1" applyFill="1" applyBorder="1" applyAlignment="1">
      <alignment horizontal="right"/>
    </xf>
    <xf numFmtId="0" fontId="0" fillId="0" borderId="2" xfId="0" applyFont="1" applyFill="1" applyBorder="1" applyAlignment="1">
      <alignment horizontal="left" indent="1"/>
    </xf>
    <xf numFmtId="0" fontId="3" fillId="0" borderId="2" xfId="0" applyFont="1" applyBorder="1" applyAlignment="1">
      <alignment horizontal="left" indent="1"/>
    </xf>
    <xf numFmtId="0" fontId="3" fillId="0" borderId="2" xfId="0" applyFont="1" applyBorder="1" applyAlignment="1">
      <alignment horizontal="left" vertical="top" wrapText="1" indent="1"/>
    </xf>
    <xf numFmtId="0" fontId="3" fillId="0" borderId="2" xfId="0" applyFont="1" applyFill="1" applyBorder="1" applyAlignment="1">
      <alignment horizontal="left" indent="1"/>
    </xf>
    <xf numFmtId="0" fontId="1" fillId="0" borderId="0" xfId="0" applyFont="1" applyBorder="1" applyAlignment="1">
      <alignment horizontal="right"/>
    </xf>
    <xf numFmtId="0" fontId="0" fillId="0" borderId="1" xfId="0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Border="1" applyAlignment="1" applyProtection="1">
      <alignment/>
      <protection/>
    </xf>
    <xf numFmtId="0" fontId="4" fillId="2" borderId="0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top"/>
    </xf>
    <xf numFmtId="0" fontId="0" fillId="0" borderId="1" xfId="0" applyFont="1" applyFill="1" applyBorder="1" applyAlignment="1">
      <alignment/>
    </xf>
    <xf numFmtId="0" fontId="5" fillId="0" borderId="1" xfId="0" applyFont="1" applyBorder="1" applyAlignment="1">
      <alignment horizontal="left" vertical="top"/>
    </xf>
    <xf numFmtId="0" fontId="9" fillId="0" borderId="1" xfId="0" applyFont="1" applyBorder="1" applyAlignment="1">
      <alignment horizontal="left" vertical="top"/>
    </xf>
    <xf numFmtId="0" fontId="8" fillId="0" borderId="0" xfId="0" applyFont="1" applyBorder="1" applyAlignment="1">
      <alignment horizontal="center" vertical="top"/>
    </xf>
    <xf numFmtId="0" fontId="0" fillId="0" borderId="0" xfId="0" applyFill="1" applyBorder="1" applyAlignment="1">
      <alignment horizontal="right"/>
    </xf>
    <xf numFmtId="9" fontId="0" fillId="0" borderId="0" xfId="0" applyNumberFormat="1" applyBorder="1" applyAlignment="1">
      <alignment horizontal="right"/>
    </xf>
    <xf numFmtId="0" fontId="9" fillId="0" borderId="2" xfId="0" applyFont="1" applyBorder="1" applyAlignment="1">
      <alignment vertical="top"/>
    </xf>
    <xf numFmtId="0" fontId="1" fillId="0" borderId="1" xfId="0" applyFont="1" applyBorder="1" applyAlignment="1" applyProtection="1">
      <alignment horizontal="center"/>
      <protection/>
    </xf>
    <xf numFmtId="0" fontId="0" fillId="0" borderId="0" xfId="0" applyFont="1" applyBorder="1" applyAlignment="1">
      <alignment horizontal="center"/>
    </xf>
    <xf numFmtId="0" fontId="0" fillId="0" borderId="0" xfId="0" applyFill="1" applyAlignment="1">
      <alignment/>
    </xf>
    <xf numFmtId="0" fontId="0" fillId="3" borderId="2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1" xfId="0" applyFill="1" applyBorder="1" applyAlignment="1">
      <alignment/>
    </xf>
    <xf numFmtId="0" fontId="11" fillId="3" borderId="1" xfId="0" applyFont="1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right"/>
      <protection/>
    </xf>
    <xf numFmtId="0" fontId="0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>
      <alignment horizontal="left"/>
    </xf>
    <xf numFmtId="0" fontId="0" fillId="0" borderId="0" xfId="0" applyBorder="1" applyAlignment="1" applyProtection="1">
      <alignment horizontal="center"/>
      <protection/>
    </xf>
    <xf numFmtId="0" fontId="0" fillId="0" borderId="0" xfId="0" applyFill="1" applyBorder="1" applyAlignment="1">
      <alignment horizontal="center"/>
    </xf>
    <xf numFmtId="0" fontId="0" fillId="0" borderId="0" xfId="0" applyBorder="1" applyAlignment="1" applyProtection="1">
      <alignment horizontal="center"/>
      <protection locked="0"/>
    </xf>
    <xf numFmtId="165" fontId="5" fillId="0" borderId="0" xfId="0" applyNumberFormat="1" applyFont="1" applyFill="1" applyBorder="1" applyAlignment="1" applyProtection="1">
      <alignment horizontal="center"/>
      <protection locked="0"/>
    </xf>
    <xf numFmtId="165" fontId="0" fillId="0" borderId="0" xfId="0" applyNumberFormat="1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  <protection/>
    </xf>
    <xf numFmtId="0" fontId="1" fillId="0" borderId="1" xfId="0" applyFont="1" applyBorder="1" applyAlignment="1" applyProtection="1">
      <alignment horizontal="left"/>
      <protection/>
    </xf>
    <xf numFmtId="0" fontId="0" fillId="0" borderId="0" xfId="0" applyAlignment="1" applyProtection="1">
      <alignment horizontal="center"/>
      <protection/>
    </xf>
    <xf numFmtId="0" fontId="0" fillId="0" borderId="1" xfId="0" applyFont="1" applyBorder="1" applyAlignment="1" applyProtection="1">
      <alignment horizontal="left" indent="1"/>
      <protection/>
    </xf>
    <xf numFmtId="0" fontId="0" fillId="0" borderId="1" xfId="0" applyBorder="1" applyAlignment="1" applyProtection="1">
      <alignment/>
      <protection/>
    </xf>
    <xf numFmtId="0" fontId="2" fillId="4" borderId="6" xfId="0" applyFont="1" applyFill="1" applyBorder="1" applyAlignment="1">
      <alignment vertical="center"/>
    </xf>
    <xf numFmtId="0" fontId="0" fillId="4" borderId="6" xfId="0" applyFill="1" applyBorder="1" applyAlignment="1">
      <alignment/>
    </xf>
    <xf numFmtId="0" fontId="14" fillId="4" borderId="7" xfId="0" applyFont="1" applyFill="1" applyBorder="1" applyAlignment="1">
      <alignment horizontal="left" vertical="center" indent="1"/>
    </xf>
    <xf numFmtId="0" fontId="0" fillId="5" borderId="8" xfId="0" applyFill="1" applyBorder="1" applyAlignment="1">
      <alignment/>
    </xf>
    <xf numFmtId="0" fontId="0" fillId="5" borderId="2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1" xfId="0" applyFill="1" applyBorder="1" applyAlignment="1">
      <alignment/>
    </xf>
    <xf numFmtId="0" fontId="0" fillId="5" borderId="3" xfId="0" applyFill="1" applyBorder="1" applyAlignment="1">
      <alignment/>
    </xf>
    <xf numFmtId="0" fontId="0" fillId="5" borderId="4" xfId="0" applyFill="1" applyBorder="1" applyAlignment="1">
      <alignment/>
    </xf>
    <xf numFmtId="0" fontId="0" fillId="5" borderId="5" xfId="0" applyFill="1" applyBorder="1" applyAlignment="1">
      <alignment/>
    </xf>
    <xf numFmtId="0" fontId="0" fillId="0" borderId="0" xfId="0" applyBorder="1" applyAlignment="1" applyProtection="1">
      <alignment horizontal="left"/>
      <protection hidden="1"/>
    </xf>
    <xf numFmtId="166" fontId="1" fillId="0" borderId="0" xfId="0" applyNumberFormat="1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 horizontal="left"/>
      <protection/>
    </xf>
    <xf numFmtId="0" fontId="17" fillId="3" borderId="0" xfId="0" applyFont="1" applyFill="1" applyBorder="1" applyAlignment="1" applyProtection="1">
      <alignment/>
      <protection locked="0"/>
    </xf>
    <xf numFmtId="0" fontId="10" fillId="3" borderId="0" xfId="0" applyFont="1" applyFill="1" applyBorder="1" applyAlignment="1">
      <alignment horizontal="left" indent="1"/>
    </xf>
    <xf numFmtId="0" fontId="0" fillId="0" borderId="0" xfId="0" applyFont="1" applyBorder="1" applyAlignment="1" applyProtection="1">
      <alignment horizontal="center"/>
      <protection locked="0"/>
    </xf>
    <xf numFmtId="0" fontId="3" fillId="0" borderId="2" xfId="0" applyFont="1" applyBorder="1" applyAlignment="1">
      <alignment horizontal="left" vertical="center" wrapText="1" indent="1"/>
    </xf>
    <xf numFmtId="166" fontId="3" fillId="0" borderId="2" xfId="0" applyNumberFormat="1" applyFont="1" applyBorder="1" applyAlignment="1">
      <alignment horizontal="left" vertical="center" indent="1"/>
    </xf>
    <xf numFmtId="0" fontId="3" fillId="0" borderId="1" xfId="0" applyFont="1" applyBorder="1" applyAlignment="1" applyProtection="1">
      <alignment horizontal="center"/>
      <protection/>
    </xf>
    <xf numFmtId="0" fontId="10" fillId="3" borderId="0" xfId="0" applyFont="1" applyFill="1" applyBorder="1" applyAlignment="1">
      <alignment horizontal="right"/>
    </xf>
    <xf numFmtId="0" fontId="17" fillId="3" borderId="4" xfId="0" applyFont="1" applyFill="1" applyBorder="1" applyAlignment="1" applyProtection="1">
      <alignment/>
      <protection/>
    </xf>
    <xf numFmtId="0" fontId="17" fillId="0" borderId="0" xfId="0" applyFont="1" applyFill="1" applyBorder="1" applyAlignment="1" applyProtection="1">
      <alignment/>
      <protection/>
    </xf>
    <xf numFmtId="0" fontId="16" fillId="0" borderId="0" xfId="0" applyFont="1" applyFill="1" applyBorder="1" applyAlignment="1">
      <alignment/>
    </xf>
    <xf numFmtId="0" fontId="0" fillId="0" borderId="0" xfId="0" applyFill="1" applyBorder="1" applyAlignment="1" applyProtection="1">
      <alignment/>
      <protection/>
    </xf>
    <xf numFmtId="0" fontId="13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0" fillId="5" borderId="1" xfId="0" applyFill="1" applyBorder="1" applyAlignment="1" applyProtection="1">
      <alignment/>
      <protection/>
    </xf>
    <xf numFmtId="0" fontId="13" fillId="6" borderId="6" xfId="0" applyFont="1" applyFill="1" applyBorder="1" applyAlignment="1">
      <alignment/>
    </xf>
    <xf numFmtId="0" fontId="13" fillId="6" borderId="8" xfId="0" applyFont="1" applyFill="1" applyBorder="1" applyAlignment="1">
      <alignment/>
    </xf>
    <xf numFmtId="0" fontId="10" fillId="6" borderId="0" xfId="0" applyFont="1" applyFill="1" applyBorder="1" applyAlignment="1" applyProtection="1">
      <alignment/>
      <protection/>
    </xf>
    <xf numFmtId="0" fontId="13" fillId="6" borderId="0" xfId="0" applyFont="1" applyFill="1" applyBorder="1" applyAlignment="1" applyProtection="1">
      <alignment/>
      <protection/>
    </xf>
    <xf numFmtId="0" fontId="13" fillId="6" borderId="0" xfId="0" applyFont="1" applyFill="1" applyBorder="1" applyAlignment="1">
      <alignment/>
    </xf>
    <xf numFmtId="0" fontId="13" fillId="6" borderId="1" xfId="0" applyFont="1" applyFill="1" applyBorder="1" applyAlignment="1">
      <alignment/>
    </xf>
    <xf numFmtId="0" fontId="10" fillId="6" borderId="0" xfId="0" applyFont="1" applyFill="1" applyBorder="1" applyAlignment="1" applyProtection="1">
      <alignment vertical="center"/>
      <protection/>
    </xf>
    <xf numFmtId="0" fontId="13" fillId="6" borderId="0" xfId="0" applyFont="1" applyFill="1" applyBorder="1" applyAlignment="1" applyProtection="1">
      <alignment vertical="center"/>
      <protection/>
    </xf>
    <xf numFmtId="0" fontId="10" fillId="6" borderId="4" xfId="0" applyFont="1" applyFill="1" applyBorder="1" applyAlignment="1" applyProtection="1">
      <alignment/>
      <protection/>
    </xf>
    <xf numFmtId="0" fontId="13" fillId="6" borderId="4" xfId="0" applyFont="1" applyFill="1" applyBorder="1" applyAlignment="1">
      <alignment/>
    </xf>
    <xf numFmtId="0" fontId="13" fillId="6" borderId="5" xfId="0" applyFont="1" applyFill="1" applyBorder="1" applyAlignment="1">
      <alignment/>
    </xf>
    <xf numFmtId="166" fontId="3" fillId="0" borderId="2" xfId="0" applyNumberFormat="1" applyFont="1" applyBorder="1" applyAlignment="1" applyProtection="1">
      <alignment horizontal="left" vertical="center" indent="1"/>
      <protection locked="0"/>
    </xf>
    <xf numFmtId="0" fontId="3" fillId="0" borderId="1" xfId="0" applyFont="1" applyBorder="1" applyAlignment="1" applyProtection="1">
      <alignment horizontal="center"/>
      <protection locked="0"/>
    </xf>
    <xf numFmtId="165" fontId="5" fillId="0" borderId="0" xfId="0" applyNumberFormat="1" applyFont="1" applyFill="1" applyBorder="1" applyAlignment="1" applyProtection="1">
      <alignment horizontal="center"/>
      <protection/>
    </xf>
    <xf numFmtId="165" fontId="0" fillId="0" borderId="0" xfId="0" applyNumberFormat="1" applyFill="1" applyBorder="1" applyAlignment="1" applyProtection="1">
      <alignment horizontal="center"/>
      <protection/>
    </xf>
    <xf numFmtId="0" fontId="13" fillId="7" borderId="2" xfId="0" applyFont="1" applyFill="1" applyBorder="1" applyAlignment="1">
      <alignment/>
    </xf>
    <xf numFmtId="0" fontId="4" fillId="7" borderId="0" xfId="0" applyFont="1" applyFill="1" applyBorder="1" applyAlignment="1">
      <alignment horizontal="center"/>
    </xf>
    <xf numFmtId="0" fontId="13" fillId="7" borderId="0" xfId="0" applyFont="1" applyFill="1" applyBorder="1" applyAlignment="1">
      <alignment/>
    </xf>
    <xf numFmtId="0" fontId="13" fillId="7" borderId="1" xfId="0" applyFont="1" applyFill="1" applyBorder="1" applyAlignment="1">
      <alignment/>
    </xf>
    <xf numFmtId="0" fontId="17" fillId="7" borderId="0" xfId="0" applyFont="1" applyFill="1" applyBorder="1" applyAlignment="1" applyProtection="1">
      <alignment horizontal="right"/>
      <protection locked="0"/>
    </xf>
    <xf numFmtId="0" fontId="10" fillId="7" borderId="0" xfId="0" applyFont="1" applyFill="1" applyBorder="1" applyAlignment="1">
      <alignment horizontal="right"/>
    </xf>
    <xf numFmtId="0" fontId="10" fillId="7" borderId="0" xfId="0" applyFont="1" applyFill="1" applyBorder="1" applyAlignment="1">
      <alignment horizontal="left" indent="1"/>
    </xf>
    <xf numFmtId="0" fontId="17" fillId="7" borderId="0" xfId="0" applyFont="1" applyFill="1" applyBorder="1" applyAlignment="1" applyProtection="1">
      <alignment/>
      <protection locked="0"/>
    </xf>
    <xf numFmtId="0" fontId="13" fillId="7" borderId="3" xfId="0" applyFont="1" applyFill="1" applyBorder="1" applyAlignment="1">
      <alignment/>
    </xf>
    <xf numFmtId="0" fontId="13" fillId="7" borderId="4" xfId="0" applyFont="1" applyFill="1" applyBorder="1" applyAlignment="1">
      <alignment/>
    </xf>
    <xf numFmtId="0" fontId="13" fillId="7" borderId="5" xfId="0" applyFont="1" applyFill="1" applyBorder="1" applyAlignment="1">
      <alignment/>
    </xf>
    <xf numFmtId="0" fontId="17" fillId="7" borderId="0" xfId="0" applyFont="1" applyFill="1" applyBorder="1" applyAlignment="1" applyProtection="1">
      <alignment/>
      <protection/>
    </xf>
    <xf numFmtId="0" fontId="17" fillId="7" borderId="4" xfId="0" applyFont="1" applyFill="1" applyBorder="1" applyAlignment="1" applyProtection="1">
      <alignment/>
      <protection/>
    </xf>
    <xf numFmtId="0" fontId="9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0" fillId="0" borderId="0" xfId="0" applyBorder="1" applyAlignment="1">
      <alignment horizontal="left" indent="1"/>
    </xf>
    <xf numFmtId="0" fontId="9" fillId="0" borderId="0" xfId="0" applyFont="1" applyBorder="1" applyAlignment="1">
      <alignment vertical="top"/>
    </xf>
    <xf numFmtId="0" fontId="0" fillId="0" borderId="0" xfId="0" applyFont="1" applyFill="1" applyBorder="1" applyAlignment="1">
      <alignment horizontal="left" indent="1"/>
    </xf>
    <xf numFmtId="0" fontId="10" fillId="6" borderId="0" xfId="0" applyFont="1" applyFill="1" applyBorder="1" applyAlignment="1" applyProtection="1">
      <alignment/>
      <protection/>
    </xf>
    <xf numFmtId="0" fontId="0" fillId="6" borderId="0" xfId="0" applyFill="1" applyBorder="1" applyAlignment="1">
      <alignment/>
    </xf>
    <xf numFmtId="0" fontId="0" fillId="6" borderId="2" xfId="0" applyFill="1" applyBorder="1" applyAlignment="1">
      <alignment/>
    </xf>
    <xf numFmtId="0" fontId="3" fillId="5" borderId="0" xfId="0" applyFont="1" applyFill="1" applyBorder="1" applyAlignment="1">
      <alignment horizontal="left" indent="2"/>
    </xf>
    <xf numFmtId="0" fontId="3" fillId="5" borderId="0" xfId="0" applyFont="1" applyFill="1" applyBorder="1" applyAlignment="1" applyProtection="1">
      <alignment/>
      <protection/>
    </xf>
    <xf numFmtId="0" fontId="0" fillId="8" borderId="3" xfId="0" applyFill="1" applyBorder="1" applyAlignment="1">
      <alignment/>
    </xf>
    <xf numFmtId="0" fontId="0" fillId="8" borderId="4" xfId="0" applyFill="1" applyBorder="1" applyAlignment="1">
      <alignment/>
    </xf>
    <xf numFmtId="0" fontId="10" fillId="8" borderId="4" xfId="0" applyFont="1" applyFill="1" applyBorder="1" applyAlignment="1" applyProtection="1">
      <alignment/>
      <protection/>
    </xf>
    <xf numFmtId="0" fontId="13" fillId="8" borderId="4" xfId="0" applyFont="1" applyFill="1" applyBorder="1" applyAlignment="1">
      <alignment/>
    </xf>
    <xf numFmtId="0" fontId="13" fillId="8" borderId="5" xfId="0" applyFont="1" applyFill="1" applyBorder="1" applyAlignment="1">
      <alignment/>
    </xf>
    <xf numFmtId="0" fontId="5" fillId="9" borderId="7" xfId="0" applyFont="1" applyFill="1" applyBorder="1" applyAlignment="1">
      <alignment/>
    </xf>
    <xf numFmtId="0" fontId="5" fillId="9" borderId="6" xfId="0" applyFont="1" applyFill="1" applyBorder="1" applyAlignment="1">
      <alignment/>
    </xf>
    <xf numFmtId="0" fontId="5" fillId="9" borderId="8" xfId="0" applyFont="1" applyFill="1" applyBorder="1" applyAlignment="1">
      <alignment/>
    </xf>
    <xf numFmtId="0" fontId="5" fillId="9" borderId="2" xfId="0" applyFont="1" applyFill="1" applyBorder="1" applyAlignment="1">
      <alignment/>
    </xf>
    <xf numFmtId="0" fontId="5" fillId="9" borderId="0" xfId="0" applyFont="1" applyFill="1" applyBorder="1" applyAlignment="1">
      <alignment/>
    </xf>
    <xf numFmtId="0" fontId="17" fillId="9" borderId="0" xfId="0" applyFont="1" applyFill="1" applyBorder="1" applyAlignment="1" applyProtection="1">
      <alignment/>
      <protection/>
    </xf>
    <xf numFmtId="0" fontId="5" fillId="9" borderId="0" xfId="0" applyFont="1" applyFill="1" applyBorder="1" applyAlignment="1" applyProtection="1">
      <alignment/>
      <protection/>
    </xf>
    <xf numFmtId="0" fontId="5" fillId="9" borderId="1" xfId="0" applyFont="1" applyFill="1" applyBorder="1" applyAlignment="1">
      <alignment/>
    </xf>
    <xf numFmtId="0" fontId="5" fillId="9" borderId="0" xfId="0" applyFont="1" applyFill="1" applyBorder="1" applyAlignment="1" applyProtection="1">
      <alignment vertical="center"/>
      <protection/>
    </xf>
    <xf numFmtId="0" fontId="17" fillId="9" borderId="0" xfId="0" applyFont="1" applyFill="1" applyBorder="1" applyAlignment="1" applyProtection="1">
      <alignment horizontal="center"/>
      <protection/>
    </xf>
    <xf numFmtId="0" fontId="10" fillId="9" borderId="0" xfId="0" applyFont="1" applyFill="1" applyBorder="1" applyAlignment="1" applyProtection="1">
      <alignment horizontal="right"/>
      <protection locked="0"/>
    </xf>
    <xf numFmtId="0" fontId="13" fillId="9" borderId="0" xfId="0" applyFont="1" applyFill="1" applyBorder="1" applyAlignment="1">
      <alignment/>
    </xf>
    <xf numFmtId="0" fontId="10" fillId="9" borderId="0" xfId="0" applyFont="1" applyFill="1" applyBorder="1" applyAlignment="1" applyProtection="1">
      <alignment/>
      <protection locked="0"/>
    </xf>
    <xf numFmtId="0" fontId="17" fillId="3" borderId="0" xfId="0" applyFont="1" applyFill="1" applyBorder="1" applyAlignment="1" applyProtection="1">
      <alignment/>
      <protection/>
    </xf>
    <xf numFmtId="0" fontId="0" fillId="6" borderId="7" xfId="0" applyFill="1" applyBorder="1" applyAlignment="1">
      <alignment/>
    </xf>
    <xf numFmtId="0" fontId="0" fillId="6" borderId="3" xfId="0" applyFill="1" applyBorder="1" applyAlignment="1">
      <alignment/>
    </xf>
    <xf numFmtId="0" fontId="10" fillId="6" borderId="0" xfId="0" applyFont="1" applyFill="1" applyBorder="1" applyAlignment="1" applyProtection="1">
      <alignment horizontal="center"/>
      <protection locked="0"/>
    </xf>
    <xf numFmtId="0" fontId="13" fillId="6" borderId="0" xfId="0" applyFont="1" applyFill="1" applyBorder="1" applyAlignment="1">
      <alignment horizontal="center"/>
    </xf>
    <xf numFmtId="0" fontId="0" fillId="6" borderId="0" xfId="0" applyFill="1" applyBorder="1" applyAlignment="1">
      <alignment horizontal="center"/>
    </xf>
    <xf numFmtId="0" fontId="18" fillId="6" borderId="0" xfId="0" applyFont="1" applyFill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right"/>
      <protection/>
    </xf>
    <xf numFmtId="0" fontId="10" fillId="5" borderId="0" xfId="0" applyFont="1" applyFill="1" applyBorder="1" applyAlignment="1" applyProtection="1">
      <alignment/>
      <protection locked="0"/>
    </xf>
    <xf numFmtId="14" fontId="10" fillId="5" borderId="0" xfId="0" applyNumberFormat="1" applyFont="1" applyFill="1" applyBorder="1" applyAlignment="1" applyProtection="1">
      <alignment/>
      <protection locked="0"/>
    </xf>
    <xf numFmtId="2" fontId="10" fillId="5" borderId="0" xfId="0" applyNumberFormat="1" applyFont="1" applyFill="1" applyBorder="1" applyAlignment="1" applyProtection="1">
      <alignment/>
      <protection locked="0"/>
    </xf>
    <xf numFmtId="4" fontId="10" fillId="5" borderId="0" xfId="0" applyNumberFormat="1" applyFont="1" applyFill="1" applyBorder="1" applyAlignment="1" applyProtection="1">
      <alignment/>
      <protection locked="0"/>
    </xf>
    <xf numFmtId="0" fontId="15" fillId="5" borderId="7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0" fillId="5" borderId="2" xfId="0" applyFont="1" applyFill="1" applyBorder="1" applyAlignment="1" applyProtection="1">
      <alignment horizontal="right"/>
      <protection locked="0"/>
    </xf>
    <xf numFmtId="0" fontId="13" fillId="0" borderId="0" xfId="0" applyFont="1" applyBorder="1" applyAlignment="1">
      <alignment/>
    </xf>
    <xf numFmtId="0" fontId="8" fillId="7" borderId="7" xfId="0" applyFont="1" applyFill="1" applyBorder="1" applyAlignment="1">
      <alignment horizontal="center"/>
    </xf>
    <xf numFmtId="0" fontId="0" fillId="7" borderId="6" xfId="0" applyFill="1" applyBorder="1" applyAlignment="1">
      <alignment/>
    </xf>
    <xf numFmtId="0" fontId="0" fillId="7" borderId="8" xfId="0" applyFill="1" applyBorder="1" applyAlignment="1">
      <alignment/>
    </xf>
    <xf numFmtId="0" fontId="10" fillId="7" borderId="0" xfId="0" applyFont="1" applyFill="1" applyBorder="1" applyAlignment="1">
      <alignment horizontal="left" indent="1"/>
    </xf>
    <xf numFmtId="0" fontId="19" fillId="0" borderId="0" xfId="0" applyFont="1" applyAlignment="1">
      <alignment horizontal="left" indent="1"/>
    </xf>
    <xf numFmtId="0" fontId="19" fillId="0" borderId="1" xfId="0" applyFont="1" applyBorder="1" applyAlignment="1">
      <alignment horizontal="left" indent="1"/>
    </xf>
    <xf numFmtId="0" fontId="8" fillId="3" borderId="7" xfId="0" applyFont="1" applyFill="1" applyBorder="1" applyAlignment="1">
      <alignment horizontal="center"/>
    </xf>
    <xf numFmtId="0" fontId="0" fillId="0" borderId="6" xfId="0" applyBorder="1" applyAlignment="1">
      <alignment/>
    </xf>
    <xf numFmtId="0" fontId="0" fillId="0" borderId="8" xfId="0" applyBorder="1" applyAlignment="1">
      <alignment/>
    </xf>
    <xf numFmtId="0" fontId="17" fillId="6" borderId="0" xfId="0" applyFont="1" applyFill="1" applyBorder="1" applyAlignment="1" applyProtection="1">
      <alignment vertical="center"/>
      <protection/>
    </xf>
    <xf numFmtId="0" fontId="3" fillId="6" borderId="0" xfId="0" applyFont="1" applyFill="1" applyBorder="1" applyAlignment="1">
      <alignment/>
    </xf>
    <xf numFmtId="0" fontId="3" fillId="6" borderId="1" xfId="0" applyFont="1" applyFill="1" applyBorder="1" applyAlignment="1">
      <alignment/>
    </xf>
    <xf numFmtId="0" fontId="8" fillId="6" borderId="2" xfId="0" applyFont="1" applyFill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0" fontId="5" fillId="6" borderId="0" xfId="0" applyFont="1" applyFill="1" applyBorder="1" applyAlignment="1">
      <alignment/>
    </xf>
    <xf numFmtId="0" fontId="5" fillId="6" borderId="1" xfId="0" applyFont="1" applyFill="1" applyBorder="1" applyAlignment="1">
      <alignment/>
    </xf>
    <xf numFmtId="0" fontId="17" fillId="6" borderId="0" xfId="0" applyFont="1" applyFill="1" applyBorder="1" applyAlignment="1" applyProtection="1">
      <alignment/>
      <protection/>
    </xf>
    <xf numFmtId="0" fontId="5" fillId="6" borderId="0" xfId="0" applyFont="1" applyFill="1" applyBorder="1" applyAlignment="1" applyProtection="1">
      <alignment/>
      <protection/>
    </xf>
    <xf numFmtId="0" fontId="17" fillId="6" borderId="0" xfId="0" applyFont="1" applyFill="1" applyBorder="1" applyAlignment="1">
      <alignment/>
    </xf>
    <xf numFmtId="0" fontId="17" fillId="9" borderId="0" xfId="0" applyFont="1" applyFill="1" applyBorder="1" applyAlignment="1" applyProtection="1">
      <alignment/>
      <protection/>
    </xf>
    <xf numFmtId="0" fontId="5" fillId="9" borderId="0" xfId="0" applyFont="1" applyFill="1" applyBorder="1" applyAlignment="1">
      <alignment/>
    </xf>
    <xf numFmtId="0" fontId="8" fillId="9" borderId="2" xfId="0" applyFont="1" applyFill="1" applyBorder="1" applyAlignment="1">
      <alignment horizontal="center" vertical="center"/>
    </xf>
    <xf numFmtId="0" fontId="13" fillId="9" borderId="0" xfId="0" applyFont="1" applyFill="1" applyAlignment="1">
      <alignment/>
    </xf>
    <xf numFmtId="0" fontId="13" fillId="9" borderId="1" xfId="0" applyFont="1" applyFill="1" applyBorder="1" applyAlignment="1">
      <alignment/>
    </xf>
    <xf numFmtId="0" fontId="5" fillId="9" borderId="0" xfId="0" applyFont="1" applyFill="1" applyBorder="1" applyAlignment="1" applyProtection="1">
      <alignment/>
      <protection/>
    </xf>
    <xf numFmtId="0" fontId="17" fillId="9" borderId="0" xfId="0" applyFont="1" applyFill="1" applyBorder="1" applyAlignment="1" applyProtection="1">
      <alignment vertical="center"/>
      <protection/>
    </xf>
    <xf numFmtId="0" fontId="17" fillId="9" borderId="0" xfId="0" applyFont="1" applyFill="1" applyBorder="1" applyAlignment="1" applyProtection="1">
      <alignment wrapText="1"/>
      <protection/>
    </xf>
    <xf numFmtId="0" fontId="5" fillId="9" borderId="0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9" fontId="0" fillId="0" borderId="0" xfId="0" applyNumberFormat="1" applyBorder="1" applyAlignment="1">
      <alignment horizontal="left"/>
    </xf>
    <xf numFmtId="0" fontId="12" fillId="0" borderId="0" xfId="0" applyFont="1" applyFill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indent="3"/>
    </xf>
    <xf numFmtId="0" fontId="0" fillId="0" borderId="0" xfId="0" applyBorder="1" applyAlignment="1">
      <alignment horizontal="left" indent="3"/>
    </xf>
    <xf numFmtId="0" fontId="1" fillId="0" borderId="0" xfId="0" applyFont="1" applyFill="1" applyBorder="1" applyAlignment="1">
      <alignment horizontal="left" indent="3"/>
    </xf>
    <xf numFmtId="0" fontId="14" fillId="4" borderId="6" xfId="0" applyFont="1" applyFill="1" applyBorder="1" applyAlignment="1">
      <alignment horizontal="center" vertical="center"/>
    </xf>
    <xf numFmtId="0" fontId="14" fillId="4" borderId="8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left" indent="5"/>
    </xf>
    <xf numFmtId="0" fontId="4" fillId="2" borderId="4" xfId="0" applyFont="1" applyFill="1" applyBorder="1" applyAlignment="1">
      <alignment horizontal="left" indent="5"/>
    </xf>
    <xf numFmtId="0" fontId="4" fillId="2" borderId="5" xfId="0" applyFont="1" applyFill="1" applyBorder="1" applyAlignment="1">
      <alignment horizontal="left" indent="5"/>
    </xf>
    <xf numFmtId="0" fontId="3" fillId="2" borderId="2" xfId="0" applyFont="1" applyFill="1" applyBorder="1" applyAlignment="1">
      <alignment horizontal="left" indent="3"/>
    </xf>
    <xf numFmtId="0" fontId="3" fillId="2" borderId="0" xfId="0" applyFont="1" applyFill="1" applyBorder="1" applyAlignment="1">
      <alignment horizontal="left" indent="3"/>
    </xf>
    <xf numFmtId="0" fontId="3" fillId="2" borderId="1" xfId="0" applyFont="1" applyFill="1" applyBorder="1" applyAlignment="1">
      <alignment horizontal="left" indent="3"/>
    </xf>
    <xf numFmtId="0" fontId="6" fillId="2" borderId="7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3">
    <dxf>
      <font>
        <b/>
        <i val="0"/>
        <color rgb="FF000000"/>
      </font>
      <border/>
    </dxf>
    <dxf>
      <font>
        <b/>
        <i val="0"/>
        <color rgb="FFFF0000"/>
      </font>
      <border/>
    </dxf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1</xdr:col>
      <xdr:colOff>600075</xdr:colOff>
      <xdr:row>8</xdr:row>
      <xdr:rowOff>142875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"/>
          <a:ext cx="120967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19050</xdr:colOff>
      <xdr:row>1</xdr:row>
      <xdr:rowOff>28575</xdr:rowOff>
    </xdr:from>
    <xdr:to>
      <xdr:col>10</xdr:col>
      <xdr:colOff>9525</xdr:colOff>
      <xdr:row>8</xdr:row>
      <xdr:rowOff>133350</xdr:rowOff>
    </xdr:to>
    <xdr:pic>
      <xdr:nvPicPr>
        <xdr:cNvPr id="2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53100" y="190500"/>
          <a:ext cx="120967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161925</xdr:rowOff>
    </xdr:from>
    <xdr:to>
      <xdr:col>0</xdr:col>
      <xdr:colOff>1219200</xdr:colOff>
      <xdr:row>6</xdr:row>
      <xdr:rowOff>123825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61925"/>
          <a:ext cx="120967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19050</xdr:colOff>
      <xdr:row>1</xdr:row>
      <xdr:rowOff>0</xdr:rowOff>
    </xdr:from>
    <xdr:to>
      <xdr:col>8</xdr:col>
      <xdr:colOff>9525</xdr:colOff>
      <xdr:row>6</xdr:row>
      <xdr:rowOff>133350</xdr:rowOff>
    </xdr:to>
    <xdr:pic>
      <xdr:nvPicPr>
        <xdr:cNvPr id="2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171450"/>
          <a:ext cx="120967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161925</xdr:rowOff>
    </xdr:from>
    <xdr:to>
      <xdr:col>1</xdr:col>
      <xdr:colOff>600075</xdr:colOff>
      <xdr:row>6</xdr:row>
      <xdr:rowOff>123825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120967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0</xdr:row>
      <xdr:rowOff>152400</xdr:rowOff>
    </xdr:from>
    <xdr:to>
      <xdr:col>10</xdr:col>
      <xdr:colOff>0</xdr:colOff>
      <xdr:row>6</xdr:row>
      <xdr:rowOff>114300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152400"/>
          <a:ext cx="120967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</xdr:col>
      <xdr:colOff>600075</xdr:colOff>
      <xdr:row>6</xdr:row>
      <xdr:rowOff>57150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1450"/>
          <a:ext cx="120967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9525</xdr:colOff>
      <xdr:row>1</xdr:row>
      <xdr:rowOff>0</xdr:rowOff>
    </xdr:from>
    <xdr:to>
      <xdr:col>11</xdr:col>
      <xdr:colOff>0</xdr:colOff>
      <xdr:row>6</xdr:row>
      <xdr:rowOff>57150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5475" y="171450"/>
          <a:ext cx="120967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</xdr:col>
      <xdr:colOff>600075</xdr:colOff>
      <xdr:row>6</xdr:row>
      <xdr:rowOff>133350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1450"/>
          <a:ext cx="120967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19050</xdr:colOff>
      <xdr:row>0</xdr:row>
      <xdr:rowOff>161925</xdr:rowOff>
    </xdr:from>
    <xdr:to>
      <xdr:col>13</xdr:col>
      <xdr:colOff>9525</xdr:colOff>
      <xdr:row>6</xdr:row>
      <xdr:rowOff>123825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9775" y="161925"/>
          <a:ext cx="120967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40</xdr:row>
      <xdr:rowOff>28575</xdr:rowOff>
    </xdr:from>
    <xdr:to>
      <xdr:col>7</xdr:col>
      <xdr:colOff>19050</xdr:colOff>
      <xdr:row>48</xdr:row>
      <xdr:rowOff>104775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7010400"/>
          <a:ext cx="60483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53</xdr:row>
      <xdr:rowOff>38100</xdr:rowOff>
    </xdr:from>
    <xdr:to>
      <xdr:col>6</xdr:col>
      <xdr:colOff>1676400</xdr:colOff>
      <xdr:row>60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7305675"/>
          <a:ext cx="600075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C3:H21"/>
  <sheetViews>
    <sheetView showGridLines="0" showRowColHeaders="0" showOutlineSymbols="0" workbookViewId="0" topLeftCell="A1">
      <selection activeCell="I14" sqref="I14"/>
    </sheetView>
  </sheetViews>
  <sheetFormatPr defaultColWidth="9.140625" defaultRowHeight="12.75"/>
  <cols>
    <col min="3" max="3" width="9.7109375" style="0" customWidth="1"/>
    <col min="4" max="4" width="6.28125" style="0" customWidth="1"/>
    <col min="6" max="6" width="22.00390625" style="0" customWidth="1"/>
    <col min="7" max="7" width="11.421875" style="0" bestFit="1" customWidth="1"/>
  </cols>
  <sheetData>
    <row r="2" ht="3" customHeight="1" thickBot="1"/>
    <row r="3" spans="3:8" ht="12.75" customHeight="1">
      <c r="C3" s="158" t="s">
        <v>60</v>
      </c>
      <c r="D3" s="159"/>
      <c r="E3" s="159"/>
      <c r="F3" s="159"/>
      <c r="G3" s="159"/>
      <c r="H3" s="66"/>
    </row>
    <row r="4" spans="3:8" ht="12.75">
      <c r="C4" s="160"/>
      <c r="D4" s="161"/>
      <c r="E4" s="161"/>
      <c r="F4" s="161"/>
      <c r="G4" s="161"/>
      <c r="H4" s="69"/>
    </row>
    <row r="5" spans="3:8" ht="12.75">
      <c r="C5" s="160"/>
      <c r="D5" s="161"/>
      <c r="E5" s="161"/>
      <c r="F5" s="161"/>
      <c r="G5" s="161"/>
      <c r="H5" s="69"/>
    </row>
    <row r="6" spans="3:8" ht="15.75" customHeight="1">
      <c r="C6" s="67"/>
      <c r="D6" s="68"/>
      <c r="E6" s="127"/>
      <c r="F6" s="68"/>
      <c r="G6" s="68"/>
      <c r="H6" s="69"/>
    </row>
    <row r="7" spans="3:8" ht="15.75">
      <c r="C7" s="67"/>
      <c r="D7" s="68"/>
      <c r="E7" s="154">
        <v>1208</v>
      </c>
      <c r="F7" s="126" t="s">
        <v>59</v>
      </c>
      <c r="G7" s="68"/>
      <c r="H7" s="69"/>
    </row>
    <row r="8" spans="3:8" ht="12.75">
      <c r="C8" s="67"/>
      <c r="D8" s="68"/>
      <c r="E8" s="68"/>
      <c r="F8" s="68"/>
      <c r="G8" s="68"/>
      <c r="H8" s="69"/>
    </row>
    <row r="9" spans="3:8" ht="15.75">
      <c r="C9" s="67"/>
      <c r="D9" s="68"/>
      <c r="E9" s="155">
        <v>37307</v>
      </c>
      <c r="F9" s="126" t="s">
        <v>19</v>
      </c>
      <c r="G9" s="68"/>
      <c r="H9" s="69"/>
    </row>
    <row r="10" spans="3:8" ht="12.75">
      <c r="C10" s="67"/>
      <c r="D10" s="68"/>
      <c r="E10" s="68"/>
      <c r="F10" s="68"/>
      <c r="G10" s="68"/>
      <c r="H10" s="69"/>
    </row>
    <row r="11" spans="3:8" ht="15.75">
      <c r="C11" s="162" t="s">
        <v>48</v>
      </c>
      <c r="D11" s="163"/>
      <c r="E11" s="163"/>
      <c r="F11" s="126" t="s">
        <v>47</v>
      </c>
      <c r="G11" s="68"/>
      <c r="H11" s="69"/>
    </row>
    <row r="12" spans="3:8" ht="12.75">
      <c r="C12" s="67"/>
      <c r="D12" s="68"/>
      <c r="E12" s="68"/>
      <c r="F12" s="68"/>
      <c r="G12" s="68"/>
      <c r="H12" s="69"/>
    </row>
    <row r="13" spans="3:8" ht="15.75">
      <c r="C13" s="67"/>
      <c r="D13" s="68"/>
      <c r="E13" s="156">
        <v>8</v>
      </c>
      <c r="F13" s="126" t="s">
        <v>31</v>
      </c>
      <c r="G13" s="68"/>
      <c r="H13" s="89"/>
    </row>
    <row r="14" spans="3:8" ht="12.75">
      <c r="C14" s="67"/>
      <c r="D14" s="68"/>
      <c r="E14" s="68"/>
      <c r="F14" s="68"/>
      <c r="G14" s="68"/>
      <c r="H14" s="69"/>
    </row>
    <row r="15" spans="3:8" ht="15.75">
      <c r="C15" s="67"/>
      <c r="D15" s="68"/>
      <c r="E15" s="156">
        <v>10.22</v>
      </c>
      <c r="F15" s="126" t="s">
        <v>32</v>
      </c>
      <c r="G15" s="68"/>
      <c r="H15" s="69"/>
    </row>
    <row r="16" spans="3:8" ht="12.75">
      <c r="C16" s="67"/>
      <c r="D16" s="68"/>
      <c r="E16" s="68"/>
      <c r="F16" s="68"/>
      <c r="G16" s="68"/>
      <c r="H16" s="69"/>
    </row>
    <row r="17" spans="3:8" ht="15.75">
      <c r="C17" s="67"/>
      <c r="D17" s="68"/>
      <c r="E17" s="157">
        <v>16</v>
      </c>
      <c r="F17" s="126" t="s">
        <v>33</v>
      </c>
      <c r="G17" s="68"/>
      <c r="H17" s="69"/>
    </row>
    <row r="18" spans="3:8" ht="12.75">
      <c r="C18" s="67"/>
      <c r="D18" s="68"/>
      <c r="E18" s="68"/>
      <c r="F18" s="68"/>
      <c r="G18" s="68"/>
      <c r="H18" s="69"/>
    </row>
    <row r="19" spans="3:8" ht="15.75">
      <c r="C19" s="67"/>
      <c r="D19" s="68"/>
      <c r="E19" s="156">
        <v>16</v>
      </c>
      <c r="F19" s="126" t="s">
        <v>63</v>
      </c>
      <c r="G19" s="68"/>
      <c r="H19" s="69"/>
    </row>
    <row r="20" spans="3:8" ht="18" customHeight="1">
      <c r="C20" s="67"/>
      <c r="D20" s="68"/>
      <c r="E20" s="68"/>
      <c r="F20" s="68"/>
      <c r="G20" s="68"/>
      <c r="H20" s="69"/>
    </row>
    <row r="21" spans="3:8" ht="21.75" customHeight="1" thickBot="1">
      <c r="C21" s="70"/>
      <c r="D21" s="71"/>
      <c r="E21" s="71"/>
      <c r="F21" s="71"/>
      <c r="G21" s="71"/>
      <c r="H21" s="72"/>
    </row>
  </sheetData>
  <sheetProtection sheet="1" objects="1" scenarios="1"/>
  <mergeCells count="2">
    <mergeCell ref="C3:G5"/>
    <mergeCell ref="C11:E11"/>
  </mergeCells>
  <dataValidations count="4">
    <dataValidation allowBlank="1" showInputMessage="1" showErrorMessage="1" promptTitle="Begin Time Clock Ring" prompt="Enter time in hundredths" sqref="E13"/>
    <dataValidation allowBlank="1" showInputMessage="1" showErrorMessage="1" promptTitle="Leave Office Clock Ring" prompt="Enter time in hundredths" sqref="E15"/>
    <dataValidation allowBlank="1" showInputMessage="1" showErrorMessage="1" promptTitle="Return To Office Clock Ring" prompt="Enter time in hundredths" sqref="E17"/>
    <dataValidation allowBlank="1" showInputMessage="1" showErrorMessage="1" promptTitle="End Tour Clock Ring" prompt="Enter time in hundredths" sqref="E19"/>
  </dataValidations>
  <printOptions/>
  <pageMargins left="0.75" right="0.75" top="1" bottom="1" header="0.5" footer="0.5"/>
  <pageSetup horizontalDpi="300" verticalDpi="300" orientation="portrait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B2:G21"/>
  <sheetViews>
    <sheetView showGridLines="0" showRowColHeaders="0" showOutlineSymbols="0" defaultGridColor="0" colorId="10" workbookViewId="0" topLeftCell="A1">
      <selection activeCell="H10" sqref="H10"/>
    </sheetView>
  </sheetViews>
  <sheetFormatPr defaultColWidth="9.140625" defaultRowHeight="12.75"/>
  <cols>
    <col min="1" max="1" width="18.7109375" style="0" customWidth="1"/>
    <col min="2" max="2" width="26.8515625" style="0" customWidth="1"/>
    <col min="3" max="3" width="6.140625" style="0" customWidth="1"/>
    <col min="4" max="4" width="14.421875" style="0" customWidth="1"/>
    <col min="6" max="6" width="13.140625" style="0" customWidth="1"/>
  </cols>
  <sheetData>
    <row r="1" ht="13.5" thickBot="1"/>
    <row r="2" spans="2:6" ht="23.25">
      <c r="B2" s="164" t="s">
        <v>57</v>
      </c>
      <c r="C2" s="165"/>
      <c r="D2" s="165"/>
      <c r="E2" s="165"/>
      <c r="F2" s="166"/>
    </row>
    <row r="3" spans="2:6" ht="12.75">
      <c r="B3" s="105"/>
      <c r="C3" s="106"/>
      <c r="D3" s="107"/>
      <c r="E3" s="107"/>
      <c r="F3" s="108"/>
    </row>
    <row r="4" spans="2:6" ht="15.75">
      <c r="B4" s="105"/>
      <c r="C4" s="109">
        <v>864</v>
      </c>
      <c r="D4" s="107"/>
      <c r="E4" s="107"/>
      <c r="F4" s="108"/>
    </row>
    <row r="5" spans="2:7" ht="15.75">
      <c r="B5" s="105"/>
      <c r="C5" s="109"/>
      <c r="D5" s="107"/>
      <c r="E5" s="107"/>
      <c r="F5" s="108"/>
      <c r="G5" s="40"/>
    </row>
    <row r="6" spans="2:6" ht="15.75">
      <c r="B6" s="105"/>
      <c r="C6" s="109"/>
      <c r="D6" s="107"/>
      <c r="E6" s="107"/>
      <c r="F6" s="108"/>
    </row>
    <row r="7" spans="2:6" ht="15.75">
      <c r="B7" s="105"/>
      <c r="C7" s="109"/>
      <c r="D7" s="107"/>
      <c r="E7" s="107"/>
      <c r="F7" s="108"/>
    </row>
    <row r="8" spans="2:6" ht="15.75">
      <c r="B8" s="105"/>
      <c r="C8" s="109"/>
      <c r="D8" s="107"/>
      <c r="E8" s="107"/>
      <c r="F8" s="108"/>
    </row>
    <row r="9" spans="2:6" ht="15.75">
      <c r="B9" s="105"/>
      <c r="C9" s="109"/>
      <c r="D9" s="107"/>
      <c r="E9" s="107"/>
      <c r="F9" s="108"/>
    </row>
    <row r="10" spans="2:6" ht="15.75">
      <c r="B10" s="105"/>
      <c r="C10" s="109"/>
      <c r="D10" s="107"/>
      <c r="E10" s="107"/>
      <c r="F10" s="108"/>
    </row>
    <row r="11" spans="2:6" ht="15.75">
      <c r="B11" s="105"/>
      <c r="C11" s="109"/>
      <c r="D11" s="110" t="s">
        <v>53</v>
      </c>
      <c r="E11" s="111">
        <f>SUM(C4:C16)</f>
        <v>864</v>
      </c>
      <c r="F11" s="108"/>
    </row>
    <row r="12" spans="2:6" ht="15.75">
      <c r="B12" s="105"/>
      <c r="C12" s="112"/>
      <c r="D12" s="107"/>
      <c r="E12" s="107"/>
      <c r="F12" s="108"/>
    </row>
    <row r="13" spans="2:6" ht="15.75">
      <c r="B13" s="105"/>
      <c r="C13" s="112"/>
      <c r="D13" s="107"/>
      <c r="E13" s="107"/>
      <c r="F13" s="108"/>
    </row>
    <row r="14" spans="2:6" ht="15.75">
      <c r="B14" s="105"/>
      <c r="C14" s="112"/>
      <c r="D14" s="107"/>
      <c r="E14" s="107"/>
      <c r="F14" s="108"/>
    </row>
    <row r="15" spans="2:6" ht="15.75">
      <c r="B15" s="105"/>
      <c r="C15" s="112"/>
      <c r="D15" s="107"/>
      <c r="E15" s="107"/>
      <c r="F15" s="108"/>
    </row>
    <row r="16" spans="2:6" ht="15.75">
      <c r="B16" s="105"/>
      <c r="C16" s="112"/>
      <c r="D16" s="107"/>
      <c r="E16" s="107"/>
      <c r="F16" s="108"/>
    </row>
    <row r="17" spans="2:6" ht="15.75">
      <c r="B17" s="105"/>
      <c r="C17" s="112">
        <v>0</v>
      </c>
      <c r="D17" s="167" t="s">
        <v>68</v>
      </c>
      <c r="E17" s="168"/>
      <c r="F17" s="169"/>
    </row>
    <row r="18" spans="2:6" ht="15.75">
      <c r="B18" s="105"/>
      <c r="C18" s="116"/>
      <c r="D18" s="107"/>
      <c r="E18" s="107"/>
      <c r="F18" s="108"/>
    </row>
    <row r="19" spans="2:6" ht="12" customHeight="1" thickBot="1">
      <c r="B19" s="113"/>
      <c r="C19" s="117"/>
      <c r="D19" s="114"/>
      <c r="E19" s="114"/>
      <c r="F19" s="115"/>
    </row>
    <row r="20" spans="2:6" ht="15.75">
      <c r="B20" s="87"/>
      <c r="C20" s="84"/>
      <c r="D20" s="87"/>
      <c r="E20" s="87"/>
      <c r="F20" s="87"/>
    </row>
    <row r="21" spans="2:6" ht="15.75">
      <c r="B21" s="88"/>
      <c r="C21" s="84"/>
      <c r="D21" s="87"/>
      <c r="E21" s="87"/>
      <c r="F21" s="87"/>
    </row>
  </sheetData>
  <sheetProtection sheet="1" objects="1" scenarios="1"/>
  <mergeCells count="2">
    <mergeCell ref="B2:F2"/>
    <mergeCell ref="D17:F17"/>
  </mergeCells>
  <printOptions/>
  <pageMargins left="0.75" right="0.75" top="1" bottom="1" header="0.5" footer="0.5"/>
  <pageSetup horizontalDpi="300" verticalDpi="300" orientation="portrait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C2:H24"/>
  <sheetViews>
    <sheetView showGridLines="0" showRowColHeaders="0" showOutlineSymbols="0" defaultGridColor="0" colorId="48" workbookViewId="0" topLeftCell="A1">
      <selection activeCell="B13" sqref="B13"/>
    </sheetView>
  </sheetViews>
  <sheetFormatPr defaultColWidth="9.140625" defaultRowHeight="12.75"/>
  <cols>
    <col min="3" max="3" width="26.28125" style="0" customWidth="1"/>
    <col min="4" max="4" width="6.57421875" style="0" customWidth="1"/>
  </cols>
  <sheetData>
    <row r="1" ht="13.5" thickBot="1"/>
    <row r="2" spans="3:8" ht="23.25">
      <c r="C2" s="170" t="s">
        <v>58</v>
      </c>
      <c r="D2" s="171"/>
      <c r="E2" s="171"/>
      <c r="F2" s="171"/>
      <c r="G2" s="171"/>
      <c r="H2" s="172"/>
    </row>
    <row r="3" spans="3:8" ht="12.75">
      <c r="C3" s="41"/>
      <c r="D3" s="42"/>
      <c r="E3" s="42"/>
      <c r="F3" s="42"/>
      <c r="G3" s="42"/>
      <c r="H3" s="43"/>
    </row>
    <row r="4" spans="3:8" ht="15.75">
      <c r="C4" s="41"/>
      <c r="D4" s="76">
        <v>565</v>
      </c>
      <c r="E4" s="42"/>
      <c r="F4" s="42"/>
      <c r="G4" s="42"/>
      <c r="H4" s="43"/>
    </row>
    <row r="5" spans="3:8" ht="15.75">
      <c r="C5" s="41"/>
      <c r="D5" s="76"/>
      <c r="E5" s="42"/>
      <c r="F5" s="42"/>
      <c r="G5" s="42"/>
      <c r="H5" s="43"/>
    </row>
    <row r="6" spans="3:8" ht="15.75">
      <c r="C6" s="41"/>
      <c r="D6" s="76"/>
      <c r="E6" s="42"/>
      <c r="F6" s="42"/>
      <c r="G6" s="42"/>
      <c r="H6" s="43"/>
    </row>
    <row r="7" spans="3:8" ht="15.75">
      <c r="C7" s="41"/>
      <c r="D7" s="76"/>
      <c r="E7" s="42"/>
      <c r="F7" s="42"/>
      <c r="G7" s="42"/>
      <c r="H7" s="43"/>
    </row>
    <row r="8" spans="3:8" ht="15.75">
      <c r="C8" s="41"/>
      <c r="D8" s="76"/>
      <c r="E8" s="42"/>
      <c r="F8" s="42"/>
      <c r="G8" s="42"/>
      <c r="H8" s="43"/>
    </row>
    <row r="9" spans="3:8" ht="15.75">
      <c r="C9" s="41"/>
      <c r="D9" s="76"/>
      <c r="E9" s="42"/>
      <c r="F9" s="42"/>
      <c r="G9" s="42"/>
      <c r="H9" s="43"/>
    </row>
    <row r="10" spans="3:8" ht="15.75">
      <c r="C10" s="41"/>
      <c r="D10" s="76"/>
      <c r="E10" s="42"/>
      <c r="F10" s="42"/>
      <c r="G10" s="42"/>
      <c r="H10" s="43"/>
    </row>
    <row r="11" spans="3:8" ht="15.75">
      <c r="C11" s="41"/>
      <c r="D11" s="76"/>
      <c r="E11" s="42"/>
      <c r="F11" s="42"/>
      <c r="G11" s="42"/>
      <c r="H11" s="43"/>
    </row>
    <row r="12" spans="3:8" ht="15.75">
      <c r="C12" s="41"/>
      <c r="D12" s="76"/>
      <c r="E12" s="42"/>
      <c r="F12" s="42"/>
      <c r="G12" s="42"/>
      <c r="H12" s="44"/>
    </row>
    <row r="13" spans="3:8" ht="15.75">
      <c r="C13" s="41"/>
      <c r="D13" s="76"/>
      <c r="E13" s="42"/>
      <c r="F13" s="82" t="s">
        <v>53</v>
      </c>
      <c r="G13" s="77">
        <f>SUM(D4:D18)</f>
        <v>565</v>
      </c>
      <c r="H13" s="43"/>
    </row>
    <row r="14" spans="3:8" ht="15.75">
      <c r="C14" s="41"/>
      <c r="D14" s="76"/>
      <c r="E14" s="42"/>
      <c r="F14" s="42"/>
      <c r="G14" s="42"/>
      <c r="H14" s="43"/>
    </row>
    <row r="15" spans="3:8" ht="15" customHeight="1">
      <c r="C15" s="41"/>
      <c r="D15" s="76"/>
      <c r="E15" s="42"/>
      <c r="F15" s="42"/>
      <c r="G15" s="42"/>
      <c r="H15" s="43"/>
    </row>
    <row r="16" spans="3:8" ht="15.75">
      <c r="C16" s="41"/>
      <c r="D16" s="76"/>
      <c r="E16" s="42"/>
      <c r="F16" s="42"/>
      <c r="G16" s="42"/>
      <c r="H16" s="43"/>
    </row>
    <row r="17" spans="3:8" ht="15.75">
      <c r="C17" s="41"/>
      <c r="D17" s="76"/>
      <c r="E17" s="42"/>
      <c r="F17" s="42"/>
      <c r="G17" s="42"/>
      <c r="H17" s="43"/>
    </row>
    <row r="18" spans="3:8" ht="15.75">
      <c r="C18" s="41"/>
      <c r="D18" s="146"/>
      <c r="E18" s="42"/>
      <c r="F18" s="42"/>
      <c r="G18" s="42"/>
      <c r="H18" s="43"/>
    </row>
    <row r="19" spans="3:8" ht="13.5" customHeight="1" thickBot="1">
      <c r="C19" s="45"/>
      <c r="D19" s="83"/>
      <c r="E19" s="46"/>
      <c r="F19" s="46"/>
      <c r="G19" s="46"/>
      <c r="H19" s="47"/>
    </row>
    <row r="20" spans="3:8" ht="15.75">
      <c r="C20" s="3"/>
      <c r="D20" s="84"/>
      <c r="E20" s="3"/>
      <c r="F20" s="3"/>
      <c r="G20" s="3"/>
      <c r="H20" s="3"/>
    </row>
    <row r="21" spans="3:8" ht="15.75">
      <c r="C21" s="3"/>
      <c r="D21" s="84"/>
      <c r="E21" s="3"/>
      <c r="F21" s="3"/>
      <c r="G21" s="3"/>
      <c r="H21" s="3"/>
    </row>
    <row r="22" spans="3:8" ht="12.75">
      <c r="C22" s="85"/>
      <c r="D22" s="86"/>
      <c r="E22" s="3"/>
      <c r="F22" s="3"/>
      <c r="G22" s="3"/>
      <c r="H22" s="3"/>
    </row>
    <row r="23" spans="3:8" ht="12.75">
      <c r="C23" s="3"/>
      <c r="D23" s="86"/>
      <c r="E23" s="3"/>
      <c r="F23" s="3"/>
      <c r="G23" s="3"/>
      <c r="H23" s="3"/>
    </row>
    <row r="24" spans="3:8" ht="12.75">
      <c r="C24" s="3"/>
      <c r="D24" s="86"/>
      <c r="E24" s="3"/>
      <c r="F24" s="3"/>
      <c r="G24" s="3"/>
      <c r="H24" s="3"/>
    </row>
  </sheetData>
  <sheetProtection sheet="1" objects="1" scenarios="1"/>
  <mergeCells count="1">
    <mergeCell ref="C2:H2"/>
  </mergeCells>
  <printOptions/>
  <pageMargins left="0.75" right="0.75" top="1" bottom="1" header="0.5" footer="0.5"/>
  <pageSetup horizontalDpi="300" verticalDpi="300" orientation="portrait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1"/>
  <dimension ref="C2:I24"/>
  <sheetViews>
    <sheetView showGridLines="0" showRowColHeaders="0" showOutlineSymbols="0" defaultGridColor="0" colorId="14" workbookViewId="0" topLeftCell="A1">
      <selection activeCell="K14" sqref="K14"/>
    </sheetView>
  </sheetViews>
  <sheetFormatPr defaultColWidth="9.140625" defaultRowHeight="12.75"/>
  <cols>
    <col min="4" max="4" width="9.7109375" style="0" customWidth="1"/>
    <col min="5" max="5" width="6.57421875" style="0" customWidth="1"/>
    <col min="9" max="9" width="14.28125" style="0" customWidth="1"/>
  </cols>
  <sheetData>
    <row r="1" ht="13.5" thickBot="1"/>
    <row r="2" spans="3:9" ht="12" customHeight="1">
      <c r="C2" s="147"/>
      <c r="D2" s="90"/>
      <c r="E2" s="90"/>
      <c r="F2" s="90"/>
      <c r="G2" s="90"/>
      <c r="H2" s="90"/>
      <c r="I2" s="91"/>
    </row>
    <row r="3" spans="3:9" ht="22.5" customHeight="1">
      <c r="C3" s="176" t="s">
        <v>69</v>
      </c>
      <c r="D3" s="177"/>
      <c r="E3" s="177"/>
      <c r="F3" s="177"/>
      <c r="G3" s="177"/>
      <c r="H3" s="177"/>
      <c r="I3" s="178"/>
    </row>
    <row r="4" spans="3:9" ht="23.25" customHeight="1">
      <c r="C4" s="179"/>
      <c r="D4" s="177"/>
      <c r="E4" s="177"/>
      <c r="F4" s="177"/>
      <c r="G4" s="177"/>
      <c r="H4" s="177"/>
      <c r="I4" s="178"/>
    </row>
    <row r="5" spans="3:9" ht="15.75">
      <c r="C5" s="125"/>
      <c r="D5" s="94"/>
      <c r="E5" s="92"/>
      <c r="F5" s="93"/>
      <c r="G5" s="93"/>
      <c r="H5" s="94"/>
      <c r="I5" s="95"/>
    </row>
    <row r="6" spans="3:9" ht="15.75">
      <c r="C6" s="125"/>
      <c r="D6" s="149">
        <v>5</v>
      </c>
      <c r="E6" s="182" t="s">
        <v>61</v>
      </c>
      <c r="F6" s="183"/>
      <c r="G6" s="183"/>
      <c r="H6" s="124"/>
      <c r="I6" s="95"/>
    </row>
    <row r="7" spans="3:9" ht="12.75" customHeight="1">
      <c r="C7" s="125"/>
      <c r="D7" s="150"/>
      <c r="E7" s="96"/>
      <c r="F7" s="97"/>
      <c r="G7" s="97"/>
      <c r="H7" s="94"/>
      <c r="I7" s="95"/>
    </row>
    <row r="8" spans="3:9" ht="12.75" customHeight="1">
      <c r="C8" s="125"/>
      <c r="D8" s="150"/>
      <c r="E8" s="96"/>
      <c r="F8" s="123"/>
      <c r="G8" s="123"/>
      <c r="H8" s="94"/>
      <c r="I8" s="95"/>
    </row>
    <row r="9" spans="3:9" ht="15.75">
      <c r="C9" s="125"/>
      <c r="D9" s="149">
        <v>0</v>
      </c>
      <c r="E9" s="182" t="s">
        <v>62</v>
      </c>
      <c r="F9" s="180"/>
      <c r="G9" s="180"/>
      <c r="H9" s="180"/>
      <c r="I9" s="95"/>
    </row>
    <row r="10" spans="3:9" ht="12.75" customHeight="1">
      <c r="C10" s="125"/>
      <c r="D10" s="150"/>
      <c r="E10" s="123"/>
      <c r="F10" s="123"/>
      <c r="G10" s="123"/>
      <c r="H10" s="94"/>
      <c r="I10" s="95"/>
    </row>
    <row r="11" spans="3:9" ht="12.75" customHeight="1">
      <c r="C11" s="125"/>
      <c r="D11" s="151"/>
      <c r="E11" s="96"/>
      <c r="F11" s="97"/>
      <c r="G11" s="97"/>
      <c r="H11" s="94"/>
      <c r="I11" s="95"/>
    </row>
    <row r="12" spans="3:9" ht="15.75">
      <c r="C12" s="125"/>
      <c r="D12" s="149">
        <v>6</v>
      </c>
      <c r="E12" s="173" t="s">
        <v>3</v>
      </c>
      <c r="F12" s="184"/>
      <c r="G12" s="184"/>
      <c r="H12" s="184"/>
      <c r="I12" s="95"/>
    </row>
    <row r="13" spans="3:9" ht="12.75">
      <c r="C13" s="125"/>
      <c r="D13" s="150"/>
      <c r="E13" s="97"/>
      <c r="F13" s="97"/>
      <c r="G13" s="97"/>
      <c r="H13" s="124"/>
      <c r="I13" s="95"/>
    </row>
    <row r="14" spans="3:9" ht="12.75" customHeight="1">
      <c r="C14" s="125"/>
      <c r="D14" s="150"/>
      <c r="E14" s="92"/>
      <c r="F14" s="93"/>
      <c r="G14" s="93"/>
      <c r="H14" s="94"/>
      <c r="I14" s="95"/>
    </row>
    <row r="15" spans="3:9" ht="15.75">
      <c r="C15" s="125"/>
      <c r="D15" s="149">
        <v>0</v>
      </c>
      <c r="E15" s="173" t="s">
        <v>4</v>
      </c>
      <c r="F15" s="180"/>
      <c r="G15" s="180"/>
      <c r="H15" s="180"/>
      <c r="I15" s="181"/>
    </row>
    <row r="16" spans="3:9" ht="12.75">
      <c r="C16" s="125"/>
      <c r="D16" s="151"/>
      <c r="E16" s="97"/>
      <c r="F16" s="97"/>
      <c r="G16" s="97"/>
      <c r="H16" s="124"/>
      <c r="I16" s="95"/>
    </row>
    <row r="17" spans="3:9" ht="12.75">
      <c r="C17" s="125"/>
      <c r="D17" s="151"/>
      <c r="E17" s="97"/>
      <c r="F17" s="97"/>
      <c r="G17" s="97"/>
      <c r="H17" s="124"/>
      <c r="I17" s="95"/>
    </row>
    <row r="18" spans="3:9" ht="15.75">
      <c r="C18" s="125"/>
      <c r="D18" s="152">
        <v>0</v>
      </c>
      <c r="E18" s="173" t="s">
        <v>7</v>
      </c>
      <c r="F18" s="174"/>
      <c r="G18" s="174"/>
      <c r="H18" s="174"/>
      <c r="I18" s="175"/>
    </row>
    <row r="19" spans="3:9" ht="15.75">
      <c r="C19" s="125"/>
      <c r="D19" s="94"/>
      <c r="E19" s="92"/>
      <c r="F19" s="94"/>
      <c r="G19" s="94"/>
      <c r="H19" s="94"/>
      <c r="I19" s="95"/>
    </row>
    <row r="20" spans="3:9" ht="14.25" customHeight="1" thickBot="1">
      <c r="C20" s="148"/>
      <c r="D20" s="99"/>
      <c r="E20" s="98"/>
      <c r="F20" s="99"/>
      <c r="G20" s="99"/>
      <c r="H20" s="99"/>
      <c r="I20" s="100"/>
    </row>
    <row r="21" spans="4:9" ht="15.75">
      <c r="D21" s="3"/>
      <c r="E21" s="84"/>
      <c r="F21" s="3"/>
      <c r="G21" s="3"/>
      <c r="H21" s="3"/>
      <c r="I21" s="3"/>
    </row>
    <row r="22" spans="4:9" ht="12.75">
      <c r="D22" s="85"/>
      <c r="E22" s="86"/>
      <c r="F22" s="3"/>
      <c r="G22" s="3"/>
      <c r="H22" s="3"/>
      <c r="I22" s="3"/>
    </row>
    <row r="23" spans="4:9" ht="12.75">
      <c r="D23" s="3"/>
      <c r="E23" s="86"/>
      <c r="F23" s="3"/>
      <c r="G23" s="3"/>
      <c r="H23" s="3"/>
      <c r="I23" s="3"/>
    </row>
    <row r="24" spans="4:9" ht="12.75">
      <c r="D24" s="3"/>
      <c r="E24" s="86"/>
      <c r="F24" s="3"/>
      <c r="G24" s="3"/>
      <c r="H24" s="3"/>
      <c r="I24" s="3"/>
    </row>
  </sheetData>
  <sheetProtection sheet="1" objects="1" scenarios="1"/>
  <mergeCells count="6">
    <mergeCell ref="E18:I18"/>
    <mergeCell ref="C3:I4"/>
    <mergeCell ref="E15:I15"/>
    <mergeCell ref="E6:G6"/>
    <mergeCell ref="E12:H12"/>
    <mergeCell ref="E9:H9"/>
  </mergeCells>
  <printOptions/>
  <pageMargins left="0.75" right="0.75" top="1" bottom="1" header="0.5" footer="0.5"/>
  <pageSetup horizontalDpi="300" verticalDpi="300" orientation="portrait" r:id="rId3"/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11"/>
  <dimension ref="C2:L24"/>
  <sheetViews>
    <sheetView showGridLines="0" showRowColHeaders="0" showOutlineSymbols="0" defaultGridColor="0" colorId="14" workbookViewId="0" topLeftCell="A1">
      <selection activeCell="D5" sqref="D5"/>
    </sheetView>
  </sheetViews>
  <sheetFormatPr defaultColWidth="9.140625" defaultRowHeight="12.75"/>
  <cols>
    <col min="2" max="2" width="9.57421875" style="0" customWidth="1"/>
    <col min="5" max="5" width="4.421875" style="0" customWidth="1"/>
    <col min="7" max="7" width="6.57421875" style="0" customWidth="1"/>
    <col min="10" max="10" width="4.8515625" style="0" customWidth="1"/>
    <col min="11" max="11" width="6.7109375" style="0" customWidth="1"/>
  </cols>
  <sheetData>
    <row r="1" ht="13.5" thickBot="1"/>
    <row r="2" spans="3:11" ht="12.75">
      <c r="C2" s="133"/>
      <c r="D2" s="134"/>
      <c r="E2" s="134"/>
      <c r="F2" s="134"/>
      <c r="G2" s="134"/>
      <c r="H2" s="134"/>
      <c r="I2" s="134"/>
      <c r="J2" s="134"/>
      <c r="K2" s="135"/>
    </row>
    <row r="3" spans="3:11" ht="23.25">
      <c r="C3" s="187" t="s">
        <v>30</v>
      </c>
      <c r="D3" s="188"/>
      <c r="E3" s="188"/>
      <c r="F3" s="188"/>
      <c r="G3" s="188"/>
      <c r="H3" s="188"/>
      <c r="I3" s="188"/>
      <c r="J3" s="188"/>
      <c r="K3" s="189"/>
    </row>
    <row r="4" spans="3:11" ht="15.75">
      <c r="C4" s="136"/>
      <c r="D4" s="137"/>
      <c r="E4" s="137"/>
      <c r="F4" s="138"/>
      <c r="G4" s="139"/>
      <c r="H4" s="139"/>
      <c r="I4" s="137"/>
      <c r="J4" s="137"/>
      <c r="K4" s="140"/>
    </row>
    <row r="5" spans="3:11" ht="15.75">
      <c r="C5" s="136"/>
      <c r="D5" s="143">
        <v>1</v>
      </c>
      <c r="E5" s="137"/>
      <c r="F5" s="185" t="s">
        <v>66</v>
      </c>
      <c r="G5" s="190"/>
      <c r="H5" s="190"/>
      <c r="I5" s="186"/>
      <c r="J5" s="137"/>
      <c r="K5" s="140"/>
    </row>
    <row r="6" spans="3:11" ht="15.75">
      <c r="C6" s="136"/>
      <c r="D6" s="144"/>
      <c r="E6" s="137"/>
      <c r="F6" s="191"/>
      <c r="G6" s="186"/>
      <c r="H6" s="186"/>
      <c r="I6" s="186"/>
      <c r="J6" s="137"/>
      <c r="K6" s="140"/>
    </row>
    <row r="7" spans="3:11" ht="15.75">
      <c r="C7" s="136"/>
      <c r="D7" s="145">
        <v>6</v>
      </c>
      <c r="E7" s="137"/>
      <c r="F7" s="191" t="s">
        <v>10</v>
      </c>
      <c r="G7" s="186"/>
      <c r="H7" s="186"/>
      <c r="I7" s="186"/>
      <c r="J7" s="137"/>
      <c r="K7" s="140"/>
    </row>
    <row r="8" spans="3:11" ht="15.75">
      <c r="C8" s="136"/>
      <c r="D8" s="144"/>
      <c r="E8" s="137"/>
      <c r="F8" s="192"/>
      <c r="G8" s="186"/>
      <c r="H8" s="186"/>
      <c r="I8" s="186"/>
      <c r="J8" s="137"/>
      <c r="K8" s="140"/>
    </row>
    <row r="9" spans="3:11" ht="13.5" customHeight="1">
      <c r="C9" s="136"/>
      <c r="D9" s="145">
        <v>0</v>
      </c>
      <c r="E9" s="137"/>
      <c r="F9" s="192" t="s">
        <v>67</v>
      </c>
      <c r="G9" s="186"/>
      <c r="H9" s="186"/>
      <c r="I9" s="186"/>
      <c r="J9" s="137"/>
      <c r="K9" s="140"/>
    </row>
    <row r="10" spans="3:12" ht="15.75">
      <c r="C10" s="136"/>
      <c r="D10" s="144"/>
      <c r="E10" s="137"/>
      <c r="F10" s="185"/>
      <c r="G10" s="186"/>
      <c r="H10" s="186"/>
      <c r="I10" s="186"/>
      <c r="J10" s="137"/>
      <c r="K10" s="140"/>
      <c r="L10" s="40"/>
    </row>
    <row r="11" spans="3:11" ht="13.5" customHeight="1">
      <c r="C11" s="136"/>
      <c r="D11" s="145">
        <v>2</v>
      </c>
      <c r="E11" s="137"/>
      <c r="F11" s="192" t="s">
        <v>65</v>
      </c>
      <c r="G11" s="186"/>
      <c r="H11" s="186"/>
      <c r="I11" s="186"/>
      <c r="J11" s="137"/>
      <c r="K11" s="140"/>
    </row>
    <row r="12" spans="3:11" ht="15.75">
      <c r="C12" s="136"/>
      <c r="D12" s="144"/>
      <c r="E12" s="137"/>
      <c r="F12" s="141"/>
      <c r="G12" s="141"/>
      <c r="H12" s="141"/>
      <c r="I12" s="142"/>
      <c r="J12" s="137"/>
      <c r="K12" s="140"/>
    </row>
    <row r="13" spans="3:11" ht="15.75">
      <c r="C13" s="136"/>
      <c r="D13" s="145">
        <v>12</v>
      </c>
      <c r="E13" s="137"/>
      <c r="F13" s="185" t="s">
        <v>64</v>
      </c>
      <c r="G13" s="186"/>
      <c r="H13" s="186"/>
      <c r="I13" s="186"/>
      <c r="J13" s="137"/>
      <c r="K13" s="140"/>
    </row>
    <row r="14" spans="3:11" ht="15.75">
      <c r="C14" s="136"/>
      <c r="D14" s="144"/>
      <c r="E14" s="137"/>
      <c r="F14" s="138"/>
      <c r="G14" s="139"/>
      <c r="H14" s="139"/>
      <c r="I14" s="137"/>
      <c r="J14" s="137"/>
      <c r="K14" s="140"/>
    </row>
    <row r="15" spans="3:11" ht="15.75">
      <c r="C15" s="136"/>
      <c r="D15" s="145">
        <v>7</v>
      </c>
      <c r="E15" s="137"/>
      <c r="F15" s="185" t="s">
        <v>12</v>
      </c>
      <c r="G15" s="186"/>
      <c r="H15" s="186"/>
      <c r="I15" s="186"/>
      <c r="J15" s="137"/>
      <c r="K15" s="140"/>
    </row>
    <row r="16" spans="3:11" ht="15.75">
      <c r="C16" s="136"/>
      <c r="D16" s="144"/>
      <c r="E16" s="137"/>
      <c r="F16" s="141"/>
      <c r="G16" s="141"/>
      <c r="H16" s="141"/>
      <c r="I16" s="142"/>
      <c r="J16" s="137"/>
      <c r="K16" s="140"/>
    </row>
    <row r="17" spans="3:11" ht="15.75">
      <c r="C17" s="136"/>
      <c r="D17" s="145">
        <v>0</v>
      </c>
      <c r="E17" s="137"/>
      <c r="F17" s="191" t="s">
        <v>13</v>
      </c>
      <c r="G17" s="193"/>
      <c r="H17" s="193"/>
      <c r="I17" s="137"/>
      <c r="J17" s="137"/>
      <c r="K17" s="140"/>
    </row>
    <row r="18" spans="3:11" ht="15.75">
      <c r="C18" s="136"/>
      <c r="D18" s="137"/>
      <c r="E18" s="137"/>
      <c r="F18" s="138"/>
      <c r="G18" s="137"/>
      <c r="H18" s="137"/>
      <c r="I18" s="137"/>
      <c r="J18" s="137"/>
      <c r="K18" s="140"/>
    </row>
    <row r="19" spans="3:11" ht="8.25" customHeight="1">
      <c r="C19" s="136"/>
      <c r="D19" s="137"/>
      <c r="E19" s="137"/>
      <c r="F19" s="138"/>
      <c r="G19" s="137"/>
      <c r="H19" s="137"/>
      <c r="I19" s="137"/>
      <c r="J19" s="137"/>
      <c r="K19" s="140"/>
    </row>
    <row r="20" spans="3:11" ht="6.75" customHeight="1" thickBot="1">
      <c r="C20" s="128"/>
      <c r="D20" s="129"/>
      <c r="E20" s="129"/>
      <c r="F20" s="130"/>
      <c r="G20" s="131"/>
      <c r="H20" s="131"/>
      <c r="I20" s="131"/>
      <c r="J20" s="131"/>
      <c r="K20" s="132"/>
    </row>
    <row r="21" spans="7:11" ht="15.75">
      <c r="G21" s="84"/>
      <c r="H21" s="3"/>
      <c r="I21" s="3"/>
      <c r="J21" s="3"/>
      <c r="K21" s="3"/>
    </row>
    <row r="22" spans="7:11" ht="12.75">
      <c r="G22" s="86"/>
      <c r="H22" s="3"/>
      <c r="I22" s="3"/>
      <c r="J22" s="3"/>
      <c r="K22" s="3"/>
    </row>
    <row r="23" spans="7:11" ht="12.75">
      <c r="G23" s="86"/>
      <c r="H23" s="3"/>
      <c r="I23" s="3"/>
      <c r="J23" s="3"/>
      <c r="K23" s="3"/>
    </row>
    <row r="24" spans="7:11" ht="12.75">
      <c r="G24" s="86"/>
      <c r="H24" s="3"/>
      <c r="I24" s="3"/>
      <c r="J24" s="3"/>
      <c r="K24" s="3"/>
    </row>
  </sheetData>
  <sheetProtection sheet="1" objects="1" scenarios="1"/>
  <mergeCells count="11">
    <mergeCell ref="F17:H17"/>
    <mergeCell ref="F15:I15"/>
    <mergeCell ref="F13:I13"/>
    <mergeCell ref="F11:I11"/>
    <mergeCell ref="F10:I10"/>
    <mergeCell ref="C3:K3"/>
    <mergeCell ref="F5:I5"/>
    <mergeCell ref="F6:I6"/>
    <mergeCell ref="F9:I9"/>
    <mergeCell ref="F7:I7"/>
    <mergeCell ref="F8:I8"/>
  </mergeCells>
  <printOptions/>
  <pageMargins left="0.75" right="0.75" top="1" bottom="1" header="0.5" footer="0.5"/>
  <pageSetup horizontalDpi="300" verticalDpi="300" orientation="portrait" r:id="rId3"/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/>
  <dimension ref="A1:I74"/>
  <sheetViews>
    <sheetView showGridLines="0" showRowColHeaders="0" tabSelected="1" showOutlineSymbols="0" defaultGridColor="0" zoomScale="75" zoomScaleNormal="75" zoomScaleSheetLayoutView="100" colorId="48" workbookViewId="0" topLeftCell="A1">
      <selection activeCell="I11" sqref="I11"/>
    </sheetView>
  </sheetViews>
  <sheetFormatPr defaultColWidth="9.140625" defaultRowHeight="12.75"/>
  <cols>
    <col min="2" max="2" width="31.28125" style="0" customWidth="1"/>
    <col min="3" max="3" width="18.7109375" style="0" customWidth="1"/>
    <col min="4" max="4" width="3.8515625" style="3" customWidth="1"/>
    <col min="5" max="5" width="8.7109375" style="0" customWidth="1"/>
    <col min="6" max="6" width="2.28125" style="0" customWidth="1"/>
    <col min="7" max="7" width="25.421875" style="0" customWidth="1"/>
  </cols>
  <sheetData>
    <row r="1" spans="2:7" ht="26.25" customHeight="1">
      <c r="B1" s="65" t="str">
        <f>CONCATENATE("Route ",C70)</f>
        <v>Route 1208</v>
      </c>
      <c r="C1" s="63"/>
      <c r="D1" s="64"/>
      <c r="E1" s="209" t="str">
        <f>IF(LEFT(C70,2)="12","Dole Court",IF(LEFT(C70,1)="9","Stockdale",IF(LEFT(C70,1)="8","Dole Court")))</f>
        <v>Dole Court</v>
      </c>
      <c r="F1" s="209"/>
      <c r="G1" s="210"/>
    </row>
    <row r="2" spans="2:7" ht="12.75">
      <c r="B2" s="14"/>
      <c r="C2" s="74"/>
      <c r="D2" s="48"/>
      <c r="E2" s="49"/>
      <c r="F2" s="49"/>
      <c r="G2" s="59"/>
    </row>
    <row r="3" spans="2:7" ht="15" customHeight="1">
      <c r="B3" s="80">
        <f>'Begin Here'!E9</f>
        <v>37307</v>
      </c>
      <c r="C3" s="52"/>
      <c r="D3" s="39"/>
      <c r="E3" s="53"/>
      <c r="F3" s="51"/>
      <c r="G3" s="81" t="str">
        <f>'Begin Here'!C11</f>
        <v>Tom Prall</v>
      </c>
    </row>
    <row r="4" spans="2:7" ht="12.75" customHeight="1">
      <c r="B4" s="79" t="str">
        <f>IF(B66=4,"Wednesday",IF(B66=5,"Thursday",IF(B66=3,"Tuesday",IF(B66=6,"Friday",IF(B66=2,"Monday",IF(B66=7,"Saturday"," "))))))</f>
        <v>Wednesday</v>
      </c>
      <c r="C4" s="75"/>
      <c r="D4" s="39"/>
      <c r="E4" s="53"/>
      <c r="F4" s="51"/>
      <c r="G4" s="61"/>
    </row>
    <row r="5" spans="2:7" ht="12.75" customHeight="1">
      <c r="B5" s="15"/>
      <c r="C5" s="25"/>
      <c r="D5" s="39"/>
      <c r="E5" s="53"/>
      <c r="F5" s="51"/>
      <c r="G5" s="61"/>
    </row>
    <row r="6" spans="2:7" ht="12.75" customHeight="1">
      <c r="B6" s="15" t="s">
        <v>56</v>
      </c>
      <c r="C6" s="49">
        <f>1!C17</f>
        <v>0</v>
      </c>
      <c r="D6" s="39"/>
      <c r="E6" s="53"/>
      <c r="F6" s="51"/>
      <c r="G6" s="61"/>
    </row>
    <row r="7" spans="2:7" ht="12.75" customHeight="1" thickBot="1">
      <c r="B7" s="15"/>
      <c r="C7" s="25"/>
      <c r="E7" s="28"/>
      <c r="F7" s="28"/>
      <c r="G7" s="62"/>
    </row>
    <row r="8" spans="2:7" ht="16.5" customHeight="1">
      <c r="B8" s="22" t="s">
        <v>29</v>
      </c>
      <c r="C8" s="206" t="s">
        <v>37</v>
      </c>
      <c r="D8" s="207"/>
      <c r="E8" s="217" t="s">
        <v>38</v>
      </c>
      <c r="F8" s="218"/>
      <c r="G8" s="219"/>
    </row>
    <row r="9" spans="2:7" ht="12.75">
      <c r="B9" s="16" t="s">
        <v>0</v>
      </c>
      <c r="C9" s="53">
        <f>1!E11</f>
        <v>864</v>
      </c>
      <c r="D9" s="54"/>
      <c r="E9" s="19">
        <f>ROUNDUP(C9/18,0)</f>
        <v>48</v>
      </c>
      <c r="F9" s="5"/>
      <c r="G9" s="6" t="s">
        <v>20</v>
      </c>
    </row>
    <row r="10" spans="2:7" ht="12.75">
      <c r="B10" s="14" t="s">
        <v>1</v>
      </c>
      <c r="C10" s="53">
        <f>2!G13</f>
        <v>565</v>
      </c>
      <c r="D10" s="54"/>
      <c r="E10" s="19">
        <f>ROUNDUP(C10/8,0)</f>
        <v>71</v>
      </c>
      <c r="F10" s="5"/>
      <c r="G10" s="6" t="s">
        <v>21</v>
      </c>
    </row>
    <row r="11" spans="2:7" ht="12.75">
      <c r="B11" s="14" t="s">
        <v>5</v>
      </c>
      <c r="C11" s="53">
        <f>3!D6</f>
        <v>5</v>
      </c>
      <c r="D11" s="54"/>
      <c r="E11" s="19">
        <f>ROUNDUP((C9+C10+C13-C12-C11)/70,0)</f>
        <v>21</v>
      </c>
      <c r="F11" s="5"/>
      <c r="G11" s="7" t="s">
        <v>15</v>
      </c>
    </row>
    <row r="12" spans="2:7" ht="12.75">
      <c r="B12" s="14" t="s">
        <v>6</v>
      </c>
      <c r="C12" s="53">
        <f>3!D9</f>
        <v>0</v>
      </c>
      <c r="D12" s="54"/>
      <c r="E12" s="19">
        <f>ROUNDUP((C11+C12)/10,0)</f>
        <v>1</v>
      </c>
      <c r="F12" s="5"/>
      <c r="G12" s="7" t="s">
        <v>16</v>
      </c>
    </row>
    <row r="13" spans="2:7" ht="12.75">
      <c r="B13" s="14" t="s">
        <v>3</v>
      </c>
      <c r="C13" s="53">
        <f>3!D12</f>
        <v>6</v>
      </c>
      <c r="D13" s="54"/>
      <c r="E13" s="19">
        <f>ROUNDUP((C12+C11)/4,0)</f>
        <v>2</v>
      </c>
      <c r="F13" s="5"/>
      <c r="G13" s="7" t="s">
        <v>2</v>
      </c>
    </row>
    <row r="14" spans="2:7" ht="12.75">
      <c r="B14" s="14" t="s">
        <v>4</v>
      </c>
      <c r="C14" s="53">
        <f>3!D15</f>
        <v>0</v>
      </c>
      <c r="D14" s="54"/>
      <c r="E14" s="19">
        <f>C14*2</f>
        <v>0</v>
      </c>
      <c r="F14" s="5"/>
      <c r="G14" s="6" t="s">
        <v>22</v>
      </c>
    </row>
    <row r="15" spans="2:7" ht="26.25" customHeight="1">
      <c r="B15" s="17" t="s">
        <v>7</v>
      </c>
      <c r="C15" s="53">
        <f>3!D18</f>
        <v>0</v>
      </c>
      <c r="D15" s="54"/>
      <c r="E15" s="19">
        <f>IF(C15&gt;0,1,0)</f>
        <v>0</v>
      </c>
      <c r="F15" s="5"/>
      <c r="G15" s="6" t="s">
        <v>23</v>
      </c>
    </row>
    <row r="16" spans="2:7" ht="9" customHeight="1">
      <c r="B16" s="17"/>
      <c r="C16" s="28"/>
      <c r="E16" s="19"/>
      <c r="F16" s="5"/>
      <c r="G16" s="6"/>
    </row>
    <row r="17" spans="2:7" ht="17.25" customHeight="1">
      <c r="B17" s="23" t="s">
        <v>30</v>
      </c>
      <c r="C17" s="206" t="s">
        <v>18</v>
      </c>
      <c r="D17" s="207"/>
      <c r="E17" s="19"/>
      <c r="F17" s="5"/>
      <c r="G17" s="6"/>
    </row>
    <row r="18" spans="2:7" ht="12.75">
      <c r="B18" s="14" t="s">
        <v>8</v>
      </c>
      <c r="C18" s="53">
        <f>4!D5</f>
        <v>1</v>
      </c>
      <c r="D18" s="54"/>
      <c r="E18" s="19">
        <f>IF(C18&lt;6,6,C18)</f>
        <v>6</v>
      </c>
      <c r="F18" s="29" t="str">
        <f>IF(C18&lt;6,"*"," ")</f>
        <v>*</v>
      </c>
      <c r="G18" s="6" t="s">
        <v>24</v>
      </c>
    </row>
    <row r="19" spans="2:7" ht="12.75">
      <c r="B19" s="14" t="s">
        <v>10</v>
      </c>
      <c r="C19" s="53">
        <f>4!D7</f>
        <v>6</v>
      </c>
      <c r="D19" s="54"/>
      <c r="E19" s="19">
        <f>IF(C19&lt;5,5,C19)</f>
        <v>6</v>
      </c>
      <c r="F19" s="29" t="str">
        <f>IF(C19&lt;5,"*"," ")</f>
        <v> </v>
      </c>
      <c r="G19" s="6" t="s">
        <v>25</v>
      </c>
    </row>
    <row r="20" spans="2:7" ht="12.75">
      <c r="B20" s="14" t="s">
        <v>9</v>
      </c>
      <c r="C20" s="53">
        <f>4!D9</f>
        <v>0</v>
      </c>
      <c r="D20" s="54"/>
      <c r="E20" s="19">
        <f>C20</f>
        <v>0</v>
      </c>
      <c r="F20" s="5"/>
      <c r="G20" s="6" t="s">
        <v>26</v>
      </c>
    </row>
    <row r="21" spans="2:7" ht="12.75">
      <c r="B21" s="14" t="s">
        <v>14</v>
      </c>
      <c r="C21" s="53">
        <f>4!D11</f>
        <v>2</v>
      </c>
      <c r="D21" s="54"/>
      <c r="E21" s="19">
        <f>IF(C21&lt;3,3,C21)</f>
        <v>3</v>
      </c>
      <c r="F21" s="29" t="str">
        <f>IF(C21&lt;3,"*"," ")</f>
        <v>*</v>
      </c>
      <c r="G21" s="6" t="s">
        <v>27</v>
      </c>
    </row>
    <row r="22" spans="2:7" ht="12.75">
      <c r="B22" s="14" t="s">
        <v>11</v>
      </c>
      <c r="C22" s="53">
        <f>4!D13</f>
        <v>12</v>
      </c>
      <c r="D22" s="54"/>
      <c r="E22" s="19">
        <f>IF(C22&lt;9,9,C22)</f>
        <v>12</v>
      </c>
      <c r="F22" s="29" t="str">
        <f>IF(C22&lt;9,"*"," ")</f>
        <v> </v>
      </c>
      <c r="G22" s="6" t="s">
        <v>28</v>
      </c>
    </row>
    <row r="23" spans="2:7" ht="12.75">
      <c r="B23" s="14" t="s">
        <v>12</v>
      </c>
      <c r="C23" s="53">
        <f>4!D15</f>
        <v>7</v>
      </c>
      <c r="D23" s="54"/>
      <c r="E23" s="19">
        <v>5</v>
      </c>
      <c r="F23" s="5"/>
      <c r="G23" s="6" t="s">
        <v>17</v>
      </c>
    </row>
    <row r="24" spans="2:7" ht="12.75">
      <c r="B24" s="14" t="s">
        <v>13</v>
      </c>
      <c r="C24" s="53">
        <f>4!D17</f>
        <v>0</v>
      </c>
      <c r="D24" s="54"/>
      <c r="E24" s="214" t="str">
        <f>CONCATENATE(SUM(E9:E23)," Minutes")</f>
        <v>175 Minutes</v>
      </c>
      <c r="F24" s="215"/>
      <c r="G24" s="216"/>
    </row>
    <row r="25" spans="2:7" ht="9" customHeight="1">
      <c r="B25" s="10"/>
      <c r="C25" s="3"/>
      <c r="E25" s="214"/>
      <c r="F25" s="215"/>
      <c r="G25" s="216"/>
    </row>
    <row r="26" spans="2:7" ht="16.5" thickBot="1">
      <c r="B26" s="24" t="s">
        <v>35</v>
      </c>
      <c r="C26" s="208" t="s">
        <v>36</v>
      </c>
      <c r="D26" s="207"/>
      <c r="E26" s="211" t="s">
        <v>49</v>
      </c>
      <c r="F26" s="212"/>
      <c r="G26" s="213"/>
    </row>
    <row r="27" spans="2:7" ht="12.75">
      <c r="B27" s="18" t="s">
        <v>31</v>
      </c>
      <c r="C27" s="103">
        <f>'Begin Here'!E13</f>
        <v>8</v>
      </c>
      <c r="D27" s="54"/>
      <c r="E27" s="200" t="str">
        <f>CONCATENATE(ABS(C59)," ",B59)</f>
        <v>49 Minutes Under Standard Office Time</v>
      </c>
      <c r="F27" s="201"/>
      <c r="G27" s="202"/>
    </row>
    <row r="28" spans="2:7" ht="12.75">
      <c r="B28" s="18" t="s">
        <v>32</v>
      </c>
      <c r="C28" s="104">
        <f>'Begin Here'!E15</f>
        <v>10.22</v>
      </c>
      <c r="D28" s="54"/>
      <c r="E28" s="200"/>
      <c r="F28" s="201"/>
      <c r="G28" s="202"/>
    </row>
    <row r="29" spans="2:7" ht="12.75">
      <c r="B29" s="18" t="s">
        <v>33</v>
      </c>
      <c r="C29" s="104">
        <v>16</v>
      </c>
      <c r="D29" s="58"/>
      <c r="E29" s="200"/>
      <c r="F29" s="201"/>
      <c r="G29" s="202"/>
    </row>
    <row r="30" spans="2:7" ht="13.5" thickBot="1">
      <c r="B30" s="18" t="s">
        <v>34</v>
      </c>
      <c r="C30" s="104">
        <f>'Begin Here'!E19</f>
        <v>16</v>
      </c>
      <c r="D30" s="58"/>
      <c r="E30" s="203"/>
      <c r="F30" s="204"/>
      <c r="G30" s="205"/>
    </row>
    <row r="31" spans="2:9" ht="9" customHeight="1">
      <c r="B31" s="10"/>
      <c r="C31" s="3"/>
      <c r="E31" s="1"/>
      <c r="F31" s="1"/>
      <c r="G31" s="9"/>
      <c r="I31" s="1"/>
    </row>
    <row r="32" spans="2:7" ht="15.75">
      <c r="B32" s="24" t="s">
        <v>42</v>
      </c>
      <c r="C32" s="35" t="str">
        <f>CONCATENATE(C53," Hours  ",C54," Minutes")</f>
        <v>2 Hours  6 Minutes</v>
      </c>
      <c r="E32" s="27"/>
      <c r="F32" s="27"/>
      <c r="G32" s="31"/>
    </row>
    <row r="33" spans="2:7" ht="15.75">
      <c r="B33" s="22" t="s">
        <v>43</v>
      </c>
      <c r="C33" s="2" t="str">
        <f>CONCATENATE(C63," Hours ",C64," Minutes")</f>
        <v>5 Hours 17 Minutes</v>
      </c>
      <c r="E33" s="197" t="str">
        <f>IF(C59&gt;0,CONCATENATE("Congratulations!                      You beat office time by              ",C59," minutes"),IF(C59=0,"Congratulations!               You matched office time exactly","Sorry, maybe next time"))</f>
        <v>Congratulations!                      You beat office time by              49 minutes</v>
      </c>
      <c r="F33" s="198"/>
      <c r="G33" s="199"/>
    </row>
    <row r="34" spans="2:7" ht="12.75" customHeight="1">
      <c r="B34" s="22" t="str">
        <f>IF(C74=0," ","Auxiliary Street Assistance")</f>
        <v> </v>
      </c>
      <c r="C34" s="153" t="str">
        <f>CONCATENATE(B68,B67,B69,B60)</f>
        <v>    </v>
      </c>
      <c r="E34" s="198"/>
      <c r="F34" s="198"/>
      <c r="G34" s="199"/>
    </row>
    <row r="35" spans="2:7" ht="12.75" customHeight="1">
      <c r="B35" s="22"/>
      <c r="C35" s="2"/>
      <c r="E35" s="198"/>
      <c r="F35" s="198"/>
      <c r="G35" s="199"/>
    </row>
    <row r="36" spans="2:7" ht="15.75">
      <c r="B36" s="22"/>
      <c r="C36" s="2"/>
      <c r="E36" s="198"/>
      <c r="F36" s="198"/>
      <c r="G36" s="199"/>
    </row>
    <row r="37" spans="2:7" ht="12.75" customHeight="1">
      <c r="B37" s="22"/>
      <c r="C37" s="2"/>
      <c r="E37" s="1"/>
      <c r="F37" s="1"/>
      <c r="G37" s="9"/>
    </row>
    <row r="38" spans="2:7" ht="12.75" customHeight="1">
      <c r="B38" s="22"/>
      <c r="C38" s="2"/>
      <c r="E38" s="36">
        <f>C6/(C9+C6)</f>
        <v>0</v>
      </c>
      <c r="F38" s="196" t="s">
        <v>55</v>
      </c>
      <c r="G38" s="195"/>
    </row>
    <row r="39" spans="2:7" ht="12.75" customHeight="1">
      <c r="B39" s="22"/>
      <c r="C39" s="2"/>
      <c r="E39" s="1"/>
      <c r="F39" s="1"/>
      <c r="G39" s="9"/>
    </row>
    <row r="40" spans="2:7" ht="12.75">
      <c r="B40" s="8"/>
      <c r="C40" s="1"/>
      <c r="E40" s="36">
        <f>C52/(SUM(E9:E23))</f>
        <v>0.72</v>
      </c>
      <c r="F40" s="194" t="s">
        <v>54</v>
      </c>
      <c r="G40" s="195"/>
    </row>
    <row r="41" spans="2:7" ht="12.75" customHeight="1">
      <c r="B41" s="30"/>
      <c r="C41" s="34"/>
      <c r="D41" s="34"/>
      <c r="E41" s="34"/>
      <c r="F41" s="34"/>
      <c r="G41" s="33"/>
    </row>
    <row r="42" spans="2:7" ht="12.75">
      <c r="B42" s="8"/>
      <c r="C42" s="1"/>
      <c r="E42" s="1"/>
      <c r="F42" s="1"/>
      <c r="G42" s="9"/>
    </row>
    <row r="43" spans="2:7" ht="12.75">
      <c r="B43" s="8"/>
      <c r="C43" s="1"/>
      <c r="E43" s="1"/>
      <c r="F43" s="1"/>
      <c r="G43" s="9"/>
    </row>
    <row r="44" spans="2:7" ht="12.75">
      <c r="B44" s="8"/>
      <c r="C44" s="1"/>
      <c r="E44" s="1"/>
      <c r="F44" s="1"/>
      <c r="G44" s="9"/>
    </row>
    <row r="45" spans="2:7" ht="12.75">
      <c r="B45" s="8"/>
      <c r="C45" s="1"/>
      <c r="E45" s="1"/>
      <c r="F45" s="1"/>
      <c r="G45" s="9"/>
    </row>
    <row r="46" spans="2:7" ht="12.75">
      <c r="B46" s="8"/>
      <c r="C46" s="1"/>
      <c r="E46" s="1"/>
      <c r="F46" s="1"/>
      <c r="G46" s="9"/>
    </row>
    <row r="47" spans="2:7" ht="12.75">
      <c r="B47" s="8"/>
      <c r="C47" s="1"/>
      <c r="E47" s="1"/>
      <c r="F47" s="1"/>
      <c r="G47" s="9"/>
    </row>
    <row r="48" spans="2:7" ht="12.75">
      <c r="B48" s="8"/>
      <c r="C48" s="1"/>
      <c r="E48" s="1"/>
      <c r="F48" s="1"/>
      <c r="G48" s="9"/>
    </row>
    <row r="49" spans="2:7" ht="12.75">
      <c r="B49" s="1"/>
      <c r="C49" s="1"/>
      <c r="E49" s="1"/>
      <c r="F49" s="1"/>
      <c r="G49" s="1"/>
    </row>
    <row r="50" spans="2:8" ht="12.75">
      <c r="B50" s="1"/>
      <c r="C50" s="1"/>
      <c r="E50" s="1"/>
      <c r="F50" s="1"/>
      <c r="G50" s="1"/>
      <c r="H50" s="1"/>
    </row>
    <row r="51" spans="2:7" ht="9" customHeight="1">
      <c r="B51" s="1"/>
      <c r="C51" s="1"/>
      <c r="E51" s="1"/>
      <c r="F51" s="1"/>
      <c r="G51" s="1"/>
    </row>
    <row r="52" spans="2:7" ht="12.75">
      <c r="B52" s="1" t="s">
        <v>41</v>
      </c>
      <c r="C52" s="1">
        <f>(ROUND((C28-C27)*60,0)+ROUND((C30-C29)*60,0)-C23-C24)</f>
        <v>126</v>
      </c>
      <c r="E52" s="1"/>
      <c r="F52" s="1"/>
      <c r="G52" s="1"/>
    </row>
    <row r="53" spans="1:7" ht="12.75">
      <c r="A53" s="1"/>
      <c r="B53" s="120" t="s">
        <v>40</v>
      </c>
      <c r="C53" s="1">
        <f>TRUNC(C52/60,0)</f>
        <v>2</v>
      </c>
      <c r="E53" s="1"/>
      <c r="F53" s="1"/>
      <c r="G53" s="1"/>
    </row>
    <row r="54" spans="1:7" ht="12.75">
      <c r="A54" s="1"/>
      <c r="B54" s="120" t="s">
        <v>39</v>
      </c>
      <c r="C54" s="1">
        <f>C52-(C53*60)</f>
        <v>6</v>
      </c>
      <c r="E54" s="1"/>
      <c r="F54" s="1"/>
      <c r="G54" s="1"/>
    </row>
    <row r="55" spans="2:7" ht="12.75">
      <c r="B55" s="1"/>
      <c r="C55" s="1"/>
      <c r="E55" s="1"/>
      <c r="F55" s="1"/>
      <c r="G55" s="1"/>
    </row>
    <row r="56" spans="2:7" ht="12.75">
      <c r="B56" s="3" t="s">
        <v>50</v>
      </c>
      <c r="C56" s="3">
        <f>TRUNC(C74/60,0)</f>
        <v>0</v>
      </c>
      <c r="E56" s="1"/>
      <c r="F56" s="1"/>
      <c r="G56" s="1"/>
    </row>
    <row r="57" spans="2:7" ht="12.75">
      <c r="B57" s="3" t="s">
        <v>51</v>
      </c>
      <c r="C57" s="3">
        <f>C74-(C56*60)</f>
        <v>0</v>
      </c>
      <c r="E57" s="1"/>
      <c r="F57" s="1"/>
      <c r="G57" s="1"/>
    </row>
    <row r="58" spans="2:7" ht="12.75">
      <c r="B58" s="1"/>
      <c r="C58" s="1"/>
      <c r="E58" s="1"/>
      <c r="F58" s="1"/>
      <c r="G58" s="1"/>
    </row>
    <row r="59" spans="2:7" ht="12.75">
      <c r="B59" s="11" t="str">
        <f>IF(C59&lt;0,"Minutes Over Standard Office Time","Minutes Under Standard Office Time")</f>
        <v>Minutes Under Standard Office Time</v>
      </c>
      <c r="C59" s="1">
        <f>LEFT(E24,3)-C52</f>
        <v>49</v>
      </c>
      <c r="E59" s="1"/>
      <c r="F59" s="1"/>
      <c r="G59" s="1"/>
    </row>
    <row r="60" spans="2:7" ht="12.75">
      <c r="B60" s="3" t="str">
        <f>IF(C57&gt;1," Minutes",IF(C57+C56=0," "," Minute  "))</f>
        <v> </v>
      </c>
      <c r="C60" s="1"/>
      <c r="E60" s="1"/>
      <c r="F60" s="1"/>
      <c r="G60" s="1"/>
    </row>
    <row r="61" spans="2:7" ht="12.75">
      <c r="B61" s="1"/>
      <c r="C61" s="1"/>
      <c r="E61" s="1"/>
      <c r="F61" s="1"/>
      <c r="G61" s="1"/>
    </row>
    <row r="62" spans="1:7" ht="12.75">
      <c r="A62" s="1"/>
      <c r="B62" s="122" t="s">
        <v>44</v>
      </c>
      <c r="C62" s="20">
        <f>ROUND((C29-C28-0.5)*60,0)</f>
        <v>317</v>
      </c>
      <c r="E62" s="1"/>
      <c r="F62" s="1"/>
      <c r="G62" s="1"/>
    </row>
    <row r="63" spans="1:7" ht="12.75">
      <c r="A63" s="1"/>
      <c r="B63" s="120" t="s">
        <v>45</v>
      </c>
      <c r="C63" s="1">
        <f>TRUNC(C62/60,0)</f>
        <v>5</v>
      </c>
      <c r="E63" s="1"/>
      <c r="F63" s="1"/>
      <c r="G63" s="1"/>
    </row>
    <row r="64" spans="1:7" ht="12.75">
      <c r="A64" s="1"/>
      <c r="B64" s="120" t="s">
        <v>46</v>
      </c>
      <c r="C64" s="1">
        <f>C62-(C63*60)</f>
        <v>17</v>
      </c>
      <c r="E64" s="1"/>
      <c r="F64" s="1"/>
      <c r="G64" s="1"/>
    </row>
    <row r="65" spans="2:7" ht="12.75">
      <c r="B65" s="1"/>
      <c r="C65" s="1"/>
      <c r="E65" s="1"/>
      <c r="F65" s="1"/>
      <c r="G65" s="1"/>
    </row>
    <row r="66" spans="1:7" ht="15">
      <c r="A66" s="1"/>
      <c r="B66" s="121">
        <f>WEEKDAY(B3)</f>
        <v>4</v>
      </c>
      <c r="C66" s="1"/>
      <c r="E66" s="1"/>
      <c r="F66" s="1"/>
      <c r="G66" s="1"/>
    </row>
    <row r="67" spans="2:7" ht="12.75">
      <c r="B67" s="119" t="str">
        <f>IF(C56=0," "," Hour   ")</f>
        <v> </v>
      </c>
      <c r="C67" s="1"/>
      <c r="E67" s="1"/>
      <c r="F67" s="1"/>
      <c r="G67" s="1"/>
    </row>
    <row r="68" spans="2:7" ht="15">
      <c r="B68" s="118" t="str">
        <f>IF(C56=0," ",C56)</f>
        <v> </v>
      </c>
      <c r="C68" s="1"/>
      <c r="E68" s="1"/>
      <c r="F68" s="1"/>
      <c r="G68" s="1"/>
    </row>
    <row r="69" spans="2:7" ht="15">
      <c r="B69" s="118" t="str">
        <f>IF(C57=0," ",C57)</f>
        <v> </v>
      </c>
      <c r="C69" s="1"/>
      <c r="E69" s="1"/>
      <c r="F69" s="1"/>
      <c r="G69" s="1"/>
    </row>
    <row r="70" spans="2:7" ht="12.75">
      <c r="B70" s="1"/>
      <c r="C70" s="73">
        <f>'Begin Here'!E7</f>
        <v>1208</v>
      </c>
      <c r="E70" s="1"/>
      <c r="F70" s="1"/>
      <c r="G70" s="1"/>
    </row>
    <row r="71" spans="2:7" ht="12.75">
      <c r="B71" s="1"/>
      <c r="C71" s="1"/>
      <c r="E71" s="1"/>
      <c r="F71" s="1"/>
      <c r="G71" s="1"/>
    </row>
    <row r="74" ht="12.75">
      <c r="B74" s="120" t="s">
        <v>52</v>
      </c>
    </row>
  </sheetData>
  <sheetProtection sheet="1" objects="1" scenarios="1"/>
  <mergeCells count="11">
    <mergeCell ref="C17:D17"/>
    <mergeCell ref="C8:D8"/>
    <mergeCell ref="C26:D26"/>
    <mergeCell ref="E1:G1"/>
    <mergeCell ref="E26:G26"/>
    <mergeCell ref="E24:G25"/>
    <mergeCell ref="E8:G8"/>
    <mergeCell ref="F40:G40"/>
    <mergeCell ref="F38:G38"/>
    <mergeCell ref="E33:G36"/>
    <mergeCell ref="E27:G30"/>
  </mergeCells>
  <conditionalFormatting sqref="C59">
    <cfRule type="cellIs" priority="1" dxfId="0" operator="greaterThanOrEqual" stopIfTrue="1">
      <formula>0</formula>
    </cfRule>
    <cfRule type="cellIs" priority="2" dxfId="1" operator="lessThan" stopIfTrue="1">
      <formula>0</formula>
    </cfRule>
  </conditionalFormatting>
  <conditionalFormatting sqref="B59">
    <cfRule type="cellIs" priority="3" dxfId="2" operator="lessThan" stopIfTrue="1">
      <formula>0</formula>
    </cfRule>
  </conditionalFormatting>
  <dataValidations count="1">
    <dataValidation allowBlank="1" showErrorMessage="1" promptTitle="Auxiliary Street Assistance" prompt="Enter time in minutes" sqref="C34"/>
  </dataValidations>
  <printOptions/>
  <pageMargins left="0.75" right="0.75" top="1" bottom="1" header="0.5" footer="0.5"/>
  <pageSetup horizontalDpi="300" verticalDpi="300" orientation="portrait" r:id="rId3"/>
  <headerFooter alignWithMargins="0">
    <oddHeader>&amp;C&amp;"Arial,Bold"&amp;18ROUTE COUNT MAIL SUMMARY</oddHeader>
    <oddFooter>&amp;C&amp;"Arial,Bold"&amp;14Golden Empire Branch 782</oddFooter>
  </headerFooter>
  <drawing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21"/>
  <dimension ref="B1:I63"/>
  <sheetViews>
    <sheetView showGridLines="0" showRowColHeaders="0" showOutlineSymbols="0" defaultGridColor="0" zoomScaleSheetLayoutView="100" colorId="48" workbookViewId="0" topLeftCell="A25">
      <selection activeCell="C46" sqref="C46"/>
    </sheetView>
  </sheetViews>
  <sheetFormatPr defaultColWidth="9.140625" defaultRowHeight="12.75"/>
  <cols>
    <col min="2" max="2" width="31.28125" style="0" customWidth="1"/>
    <col min="3" max="3" width="18.7109375" style="0" customWidth="1"/>
    <col min="4" max="4" width="3.8515625" style="3" customWidth="1"/>
    <col min="5" max="5" width="8.7109375" style="0" customWidth="1"/>
    <col min="6" max="6" width="2.28125" style="0" customWidth="1"/>
    <col min="7" max="7" width="25.421875" style="0" customWidth="1"/>
  </cols>
  <sheetData>
    <row r="1" spans="2:7" ht="26.25" customHeight="1">
      <c r="B1" s="65" t="str">
        <f>CONCATENATE("Route ",C2)</f>
        <v>Route 0</v>
      </c>
      <c r="C1" s="63"/>
      <c r="D1" s="64"/>
      <c r="E1" s="209" t="b">
        <f>IF(LEFT(C2,2)="12","Dole Court",IF(LEFT(C2,1)="9","Stockdale",IF(LEFT(C2,1)="8","Dole Court")))</f>
        <v>0</v>
      </c>
      <c r="F1" s="209"/>
      <c r="G1" s="210"/>
    </row>
    <row r="2" spans="2:7" ht="12.75" hidden="1">
      <c r="B2" s="14"/>
      <c r="C2" s="73">
        <f>'Begin Here'!E6</f>
        <v>0</v>
      </c>
      <c r="D2" s="50"/>
      <c r="E2" s="51"/>
      <c r="F2" s="51"/>
      <c r="G2" s="38"/>
    </row>
    <row r="3" spans="2:7" ht="12.75">
      <c r="B3" s="14"/>
      <c r="C3" s="74"/>
      <c r="D3" s="48"/>
      <c r="E3" s="49"/>
      <c r="F3" s="49"/>
      <c r="G3" s="59"/>
    </row>
    <row r="4" spans="2:7" ht="15" customHeight="1">
      <c r="B4" s="101">
        <v>37307</v>
      </c>
      <c r="C4" s="52"/>
      <c r="D4" s="39"/>
      <c r="E4" s="60"/>
      <c r="F4" s="51"/>
      <c r="G4" s="102" t="s">
        <v>48</v>
      </c>
    </row>
    <row r="5" spans="2:7" ht="12.75" customHeight="1">
      <c r="B5" s="79" t="str">
        <f>IF(B50=4,"Wednesday",IF(B50=5,"Thursday",IF(B50=3,"Tuesday",IF(B50=6,"Friday",IF(B50=2,"Monday",IF(B50=7,"Saturday"," "))))))</f>
        <v>Wednesday</v>
      </c>
      <c r="C5" s="75"/>
      <c r="D5" s="39"/>
      <c r="E5" s="60"/>
      <c r="F5" s="51"/>
      <c r="G5" s="61"/>
    </row>
    <row r="6" spans="2:7" ht="12.75" customHeight="1">
      <c r="B6" s="15"/>
      <c r="C6" s="25"/>
      <c r="D6" s="39"/>
      <c r="E6" s="60"/>
      <c r="F6" s="51"/>
      <c r="G6" s="61"/>
    </row>
    <row r="7" spans="2:7" ht="12.75" customHeight="1">
      <c r="B7" s="15" t="s">
        <v>56</v>
      </c>
      <c r="C7" s="78"/>
      <c r="D7" s="39"/>
      <c r="E7" s="60"/>
      <c r="F7" s="51"/>
      <c r="G7" s="61"/>
    </row>
    <row r="8" spans="2:7" ht="12.75" customHeight="1" thickBot="1">
      <c r="B8" s="15"/>
      <c r="C8" s="25"/>
      <c r="E8" s="28"/>
      <c r="F8" s="28"/>
      <c r="G8" s="62"/>
    </row>
    <row r="9" spans="2:7" ht="16.5" customHeight="1">
      <c r="B9" s="22" t="s">
        <v>29</v>
      </c>
      <c r="C9" s="206" t="s">
        <v>37</v>
      </c>
      <c r="D9" s="207"/>
      <c r="E9" s="217" t="s">
        <v>38</v>
      </c>
      <c r="F9" s="218"/>
      <c r="G9" s="219"/>
    </row>
    <row r="10" spans="2:7" ht="12.75">
      <c r="B10" s="16" t="s">
        <v>0</v>
      </c>
      <c r="C10" s="55">
        <v>864</v>
      </c>
      <c r="D10" s="54"/>
      <c r="E10" s="19">
        <f>ROUNDUP(C10/18,0)</f>
        <v>48</v>
      </c>
      <c r="F10" s="5"/>
      <c r="G10" s="6" t="s">
        <v>20</v>
      </c>
    </row>
    <row r="11" spans="2:7" ht="12.75">
      <c r="B11" s="14" t="s">
        <v>1</v>
      </c>
      <c r="C11" s="55">
        <v>565</v>
      </c>
      <c r="D11" s="54"/>
      <c r="E11" s="19">
        <f>ROUNDUP(C11/8,0)</f>
        <v>71</v>
      </c>
      <c r="F11" s="5"/>
      <c r="G11" s="6" t="s">
        <v>21</v>
      </c>
    </row>
    <row r="12" spans="2:7" ht="12.75">
      <c r="B12" s="14" t="s">
        <v>5</v>
      </c>
      <c r="C12" s="55">
        <v>5</v>
      </c>
      <c r="D12" s="54"/>
      <c r="E12" s="19">
        <f>ROUNDUP((C10+C11+C14-C13-C12)/70,0)</f>
        <v>21</v>
      </c>
      <c r="F12" s="5"/>
      <c r="G12" s="7" t="s">
        <v>15</v>
      </c>
    </row>
    <row r="13" spans="2:7" ht="12.75">
      <c r="B13" s="14" t="s">
        <v>6</v>
      </c>
      <c r="C13" s="55">
        <v>0</v>
      </c>
      <c r="D13" s="54"/>
      <c r="E13" s="19">
        <f>ROUNDUP((C12+C13)/10,0)</f>
        <v>1</v>
      </c>
      <c r="F13" s="5"/>
      <c r="G13" s="7" t="s">
        <v>16</v>
      </c>
    </row>
    <row r="14" spans="2:7" ht="12.75">
      <c r="B14" s="14" t="s">
        <v>3</v>
      </c>
      <c r="C14" s="55">
        <v>6</v>
      </c>
      <c r="D14" s="54"/>
      <c r="E14" s="19">
        <f>ROUNDUP((C13+C12)/4,0)</f>
        <v>2</v>
      </c>
      <c r="F14" s="5"/>
      <c r="G14" s="7" t="s">
        <v>2</v>
      </c>
    </row>
    <row r="15" spans="2:7" ht="12.75">
      <c r="B15" s="14" t="s">
        <v>4</v>
      </c>
      <c r="C15" s="55">
        <v>0</v>
      </c>
      <c r="D15" s="54"/>
      <c r="E15" s="19">
        <f>C15*2</f>
        <v>0</v>
      </c>
      <c r="F15" s="5"/>
      <c r="G15" s="6" t="s">
        <v>22</v>
      </c>
    </row>
    <row r="16" spans="2:7" ht="26.25" customHeight="1">
      <c r="B16" s="17" t="s">
        <v>7</v>
      </c>
      <c r="C16" s="55">
        <v>0</v>
      </c>
      <c r="D16" s="54"/>
      <c r="E16" s="19">
        <f>IF(C16&gt;0,1,0)</f>
        <v>0</v>
      </c>
      <c r="F16" s="5"/>
      <c r="G16" s="6" t="s">
        <v>23</v>
      </c>
    </row>
    <row r="17" spans="2:7" ht="9" customHeight="1">
      <c r="B17" s="17"/>
      <c r="C17" s="28"/>
      <c r="E17" s="19"/>
      <c r="F17" s="5"/>
      <c r="G17" s="6"/>
    </row>
    <row r="18" spans="2:7" ht="17.25" customHeight="1">
      <c r="B18" s="23" t="s">
        <v>30</v>
      </c>
      <c r="C18" s="206" t="s">
        <v>18</v>
      </c>
      <c r="D18" s="207"/>
      <c r="E18" s="19"/>
      <c r="F18" s="5"/>
      <c r="G18" s="6"/>
    </row>
    <row r="19" spans="2:7" ht="12.75">
      <c r="B19" s="14" t="s">
        <v>8</v>
      </c>
      <c r="C19" s="55">
        <v>1</v>
      </c>
      <c r="D19" s="54"/>
      <c r="E19" s="19">
        <f>IF(C19&lt;6,6,C19)</f>
        <v>6</v>
      </c>
      <c r="F19" s="29" t="str">
        <f>IF(C19&lt;6,"*"," ")</f>
        <v>*</v>
      </c>
      <c r="G19" s="6" t="s">
        <v>24</v>
      </c>
    </row>
    <row r="20" spans="2:7" ht="12.75">
      <c r="B20" s="14" t="s">
        <v>10</v>
      </c>
      <c r="C20" s="55">
        <v>6</v>
      </c>
      <c r="D20" s="54"/>
      <c r="E20" s="19">
        <f>IF(C20&lt;5,5,C20)</f>
        <v>6</v>
      </c>
      <c r="F20" s="29" t="str">
        <f>IF(C20&lt;5,"*"," ")</f>
        <v> </v>
      </c>
      <c r="G20" s="6" t="s">
        <v>25</v>
      </c>
    </row>
    <row r="21" spans="2:7" ht="12.75">
      <c r="B21" s="14" t="s">
        <v>9</v>
      </c>
      <c r="C21" s="55">
        <v>0</v>
      </c>
      <c r="D21" s="54"/>
      <c r="E21" s="19">
        <f>C21</f>
        <v>0</v>
      </c>
      <c r="F21" s="5"/>
      <c r="G21" s="6" t="s">
        <v>26</v>
      </c>
    </row>
    <row r="22" spans="2:7" ht="12.75">
      <c r="B22" s="14" t="s">
        <v>14</v>
      </c>
      <c r="C22" s="55">
        <v>2</v>
      </c>
      <c r="D22" s="54"/>
      <c r="E22" s="19">
        <f>IF(C22&lt;3,3,C22)</f>
        <v>3</v>
      </c>
      <c r="F22" s="29" t="str">
        <f>IF(C22&lt;3,"*"," ")</f>
        <v>*</v>
      </c>
      <c r="G22" s="6" t="s">
        <v>27</v>
      </c>
    </row>
    <row r="23" spans="2:7" ht="12.75">
      <c r="B23" s="14" t="s">
        <v>11</v>
      </c>
      <c r="C23" s="55">
        <v>12</v>
      </c>
      <c r="D23" s="54"/>
      <c r="E23" s="19">
        <f>IF(C23&lt;9,9,C23)</f>
        <v>12</v>
      </c>
      <c r="F23" s="29" t="str">
        <f>IF(C23&lt;9,"*"," ")</f>
        <v> </v>
      </c>
      <c r="G23" s="6" t="s">
        <v>28</v>
      </c>
    </row>
    <row r="24" spans="2:7" ht="12.75">
      <c r="B24" s="14" t="s">
        <v>12</v>
      </c>
      <c r="C24" s="55">
        <v>7</v>
      </c>
      <c r="D24" s="54"/>
      <c r="E24" s="19">
        <v>5</v>
      </c>
      <c r="F24" s="5"/>
      <c r="G24" s="6" t="s">
        <v>17</v>
      </c>
    </row>
    <row r="25" spans="2:7" ht="12.75">
      <c r="B25" s="14" t="s">
        <v>13</v>
      </c>
      <c r="C25" s="55">
        <v>0</v>
      </c>
      <c r="D25" s="54"/>
      <c r="E25" s="214" t="str">
        <f>CONCATENATE(SUM(E10:E24)," Minutes")</f>
        <v>175 Minutes</v>
      </c>
      <c r="F25" s="215"/>
      <c r="G25" s="216"/>
    </row>
    <row r="26" spans="2:7" ht="9" customHeight="1">
      <c r="B26" s="10"/>
      <c r="C26" s="3"/>
      <c r="E26" s="214"/>
      <c r="F26" s="215"/>
      <c r="G26" s="216"/>
    </row>
    <row r="27" spans="2:7" ht="16.5" thickBot="1">
      <c r="B27" s="24" t="s">
        <v>35</v>
      </c>
      <c r="C27" s="208" t="s">
        <v>36</v>
      </c>
      <c r="D27" s="207"/>
      <c r="E27" s="211" t="s">
        <v>49</v>
      </c>
      <c r="F27" s="212"/>
      <c r="G27" s="213"/>
    </row>
    <row r="28" spans="2:7" ht="12.75">
      <c r="B28" s="18" t="s">
        <v>31</v>
      </c>
      <c r="C28" s="56">
        <v>8</v>
      </c>
      <c r="D28" s="54"/>
      <c r="E28" s="200" t="str">
        <f>CONCATENATE(ABS(C41)," ",E41)</f>
        <v>49 Minutes Under Standard Office Time</v>
      </c>
      <c r="F28" s="201"/>
      <c r="G28" s="202"/>
    </row>
    <row r="29" spans="2:7" ht="12.75">
      <c r="B29" s="18" t="s">
        <v>32</v>
      </c>
      <c r="C29" s="57">
        <v>10.22</v>
      </c>
      <c r="D29" s="54"/>
      <c r="E29" s="200"/>
      <c r="F29" s="201"/>
      <c r="G29" s="202"/>
    </row>
    <row r="30" spans="2:7" ht="12.75">
      <c r="B30" s="18" t="s">
        <v>33</v>
      </c>
      <c r="C30" s="57">
        <v>16</v>
      </c>
      <c r="D30" s="58"/>
      <c r="E30" s="200"/>
      <c r="F30" s="201"/>
      <c r="G30" s="202"/>
    </row>
    <row r="31" spans="2:7" ht="13.5" thickBot="1">
      <c r="B31" s="18" t="s">
        <v>34</v>
      </c>
      <c r="C31" s="57">
        <v>16</v>
      </c>
      <c r="D31" s="58"/>
      <c r="E31" s="203"/>
      <c r="F31" s="204"/>
      <c r="G31" s="205"/>
    </row>
    <row r="32" spans="2:9" ht="9" customHeight="1">
      <c r="B32" s="10"/>
      <c r="C32" s="3"/>
      <c r="E32" s="1"/>
      <c r="F32" s="1"/>
      <c r="G32" s="9"/>
      <c r="I32" s="1"/>
    </row>
    <row r="33" spans="2:7" ht="15.75">
      <c r="B33" s="24" t="s">
        <v>42</v>
      </c>
      <c r="C33" s="35" t="str">
        <f>CONCATENATE(C35," Hours  ",C36," Minutes")</f>
        <v>2 Hours  6 Minutes</v>
      </c>
      <c r="E33" s="27"/>
      <c r="F33" s="27"/>
      <c r="G33" s="31"/>
    </row>
    <row r="34" spans="2:7" ht="12.75" hidden="1">
      <c r="B34" s="14" t="s">
        <v>41</v>
      </c>
      <c r="C34" s="1">
        <f>(ROUND((C29-C28)*60,0)+ROUND((C31-C30)*60,0)-C24-C25)</f>
        <v>126</v>
      </c>
      <c r="E34" s="3" t="s">
        <v>50</v>
      </c>
      <c r="F34" s="3"/>
      <c r="G34" s="26">
        <f>TRUNC(C38/60,0)</f>
        <v>0</v>
      </c>
    </row>
    <row r="35" spans="2:7" ht="12.75" hidden="1">
      <c r="B35" s="14" t="s">
        <v>40</v>
      </c>
      <c r="C35" s="1">
        <f>TRUNC(C34/60,0)</f>
        <v>2</v>
      </c>
      <c r="E35" s="3" t="s">
        <v>51</v>
      </c>
      <c r="F35" s="3"/>
      <c r="G35" s="26">
        <f>C38-(G34*60)</f>
        <v>0</v>
      </c>
    </row>
    <row r="36" spans="2:7" ht="12.75" hidden="1">
      <c r="B36" s="14" t="s">
        <v>39</v>
      </c>
      <c r="C36" s="1">
        <f>C34-(C35*60)</f>
        <v>6</v>
      </c>
      <c r="E36" s="3"/>
      <c r="F36" s="3"/>
      <c r="G36" s="26" t="str">
        <f>IF(G35&gt;1," Minutes",IF(G35+G34=0," "," Minute  "))</f>
        <v> </v>
      </c>
    </row>
    <row r="37" spans="2:7" ht="12.75">
      <c r="B37" s="14"/>
      <c r="C37" s="1"/>
      <c r="E37" s="197" t="str">
        <f>IF(C41&gt;0,CONCATENATE("Congratulations!                      You beat office time by              ",C41," minutes"),IF(C41=0,"Congratulations!               You matched office time exactly","Sorry, maybe next time"))</f>
        <v>Congratulations!                      You beat office time by              49 minutes</v>
      </c>
      <c r="F37" s="198"/>
      <c r="G37" s="199"/>
    </row>
    <row r="38" spans="2:7" ht="12.75">
      <c r="B38" s="14" t="s">
        <v>52</v>
      </c>
      <c r="C38" s="55"/>
      <c r="E38" s="198"/>
      <c r="F38" s="198"/>
      <c r="G38" s="199"/>
    </row>
    <row r="39" spans="2:7" ht="12.75" customHeight="1">
      <c r="B39" s="22"/>
      <c r="C39" s="2"/>
      <c r="E39" s="198"/>
      <c r="F39" s="198"/>
      <c r="G39" s="199"/>
    </row>
    <row r="40" spans="2:7" ht="15.75">
      <c r="B40" s="22" t="s">
        <v>43</v>
      </c>
      <c r="C40" s="2" t="str">
        <f>CONCATENATE(C43," Hours ",C44," Minutes")</f>
        <v>5 Hours 17 Minutes</v>
      </c>
      <c r="E40" s="198"/>
      <c r="F40" s="198"/>
      <c r="G40" s="199"/>
    </row>
    <row r="41" spans="2:7" ht="12.75" hidden="1">
      <c r="B41" s="8"/>
      <c r="C41" s="1">
        <f>LEFT(E25,3)-C34</f>
        <v>49</v>
      </c>
      <c r="D41" s="1"/>
      <c r="E41" s="11" t="str">
        <f>IF(C41&lt;0,"Minutes Over Standard Office Time","Minutes Under Standard Office Time")</f>
        <v>Minutes Under Standard Office Time</v>
      </c>
      <c r="F41" s="12"/>
      <c r="G41" s="13"/>
    </row>
    <row r="42" spans="2:7" ht="12.75" customHeight="1" hidden="1">
      <c r="B42" s="21" t="s">
        <v>44</v>
      </c>
      <c r="C42" s="20">
        <f>ROUND((C30-C29-0.5)*60,0)</f>
        <v>317</v>
      </c>
      <c r="D42" s="4"/>
      <c r="E42" s="1"/>
      <c r="F42" s="1"/>
      <c r="G42" s="9"/>
    </row>
    <row r="43" spans="2:7" ht="12.75" hidden="1">
      <c r="B43" s="14" t="s">
        <v>45</v>
      </c>
      <c r="C43" s="1">
        <f>TRUNC(C42/60,0)</f>
        <v>5</v>
      </c>
      <c r="E43" s="1"/>
      <c r="F43" s="1"/>
      <c r="G43" s="9"/>
    </row>
    <row r="44" spans="2:7" ht="12.75" hidden="1">
      <c r="B44" s="14" t="s">
        <v>46</v>
      </c>
      <c r="C44" s="1">
        <f>C42-(C43*60)</f>
        <v>17</v>
      </c>
      <c r="E44" s="1"/>
      <c r="F44" s="1"/>
      <c r="G44" s="9"/>
    </row>
    <row r="45" spans="2:7" ht="12.75" customHeight="1">
      <c r="B45" s="22" t="str">
        <f>IF(C38=0," ","Auxiliary Street Assistance")</f>
        <v> </v>
      </c>
      <c r="C45" s="2" t="str">
        <f>CONCATENATE(G50,G49,G51,G36)</f>
        <v>    </v>
      </c>
      <c r="E45" s="1"/>
      <c r="F45" s="1"/>
      <c r="G45" s="9"/>
    </row>
    <row r="46" spans="2:7" ht="12.75" customHeight="1">
      <c r="B46" s="22"/>
      <c r="C46" s="2"/>
      <c r="E46" s="36">
        <f>C7/(C10+C7)</f>
        <v>0</v>
      </c>
      <c r="F46" s="196" t="s">
        <v>55</v>
      </c>
      <c r="G46" s="195"/>
    </row>
    <row r="47" spans="2:7" ht="12.75" customHeight="1">
      <c r="B47" s="22"/>
      <c r="C47" s="2"/>
      <c r="E47" s="1"/>
      <c r="F47" s="1"/>
      <c r="G47" s="9"/>
    </row>
    <row r="48" spans="2:7" ht="12.75">
      <c r="B48" s="8"/>
      <c r="C48" s="1"/>
      <c r="E48" s="36">
        <f>C34/(SUM(E10:E24))</f>
        <v>0.72</v>
      </c>
      <c r="F48" s="194" t="s">
        <v>54</v>
      </c>
      <c r="G48" s="195"/>
    </row>
    <row r="49" spans="2:7" ht="12.75" customHeight="1" hidden="1">
      <c r="B49" s="30"/>
      <c r="C49" s="34"/>
      <c r="D49" s="34"/>
      <c r="E49" s="34"/>
      <c r="F49" s="34"/>
      <c r="G49" s="32" t="str">
        <f>IF(G34=0," "," Hour   ")</f>
        <v> </v>
      </c>
    </row>
    <row r="50" spans="2:7" ht="12.75" customHeight="1" hidden="1">
      <c r="B50" s="37">
        <f>WEEKDAY(B4)</f>
        <v>4</v>
      </c>
      <c r="C50" s="34"/>
      <c r="D50" s="34"/>
      <c r="E50" s="34"/>
      <c r="F50" s="34"/>
      <c r="G50" s="33" t="str">
        <f>IF(G34=0," ",G34)</f>
        <v> </v>
      </c>
    </row>
    <row r="51" spans="2:7" ht="12.75" customHeight="1" hidden="1">
      <c r="B51" s="30"/>
      <c r="C51" s="34"/>
      <c r="D51" s="34"/>
      <c r="E51" s="34"/>
      <c r="F51" s="34"/>
      <c r="G51" s="33" t="str">
        <f>IF(G35=0," ",G35)</f>
        <v> </v>
      </c>
    </row>
    <row r="52" spans="2:7" ht="12.75" customHeight="1">
      <c r="B52" s="30"/>
      <c r="C52" s="34"/>
      <c r="D52" s="34"/>
      <c r="E52" s="34"/>
      <c r="F52" s="34"/>
      <c r="G52" s="33"/>
    </row>
    <row r="53" spans="2:7" ht="12.75" customHeight="1">
      <c r="B53" s="30"/>
      <c r="C53" s="34"/>
      <c r="D53" s="34"/>
      <c r="E53" s="34"/>
      <c r="F53" s="34"/>
      <c r="G53" s="33"/>
    </row>
    <row r="54" spans="2:7" ht="12.75">
      <c r="B54" s="8"/>
      <c r="C54" s="1"/>
      <c r="E54" s="1"/>
      <c r="F54" s="1"/>
      <c r="G54" s="9"/>
    </row>
    <row r="55" spans="2:7" ht="12.75">
      <c r="B55" s="8"/>
      <c r="C55" s="1"/>
      <c r="E55" s="1"/>
      <c r="F55" s="1"/>
      <c r="G55" s="9"/>
    </row>
    <row r="56" spans="2:7" ht="12.75">
      <c r="B56" s="8"/>
      <c r="C56" s="1"/>
      <c r="E56" s="1"/>
      <c r="F56" s="1"/>
      <c r="G56" s="9"/>
    </row>
    <row r="57" spans="2:7" ht="12.75">
      <c r="B57" s="8"/>
      <c r="C57" s="1"/>
      <c r="E57" s="1"/>
      <c r="F57" s="1"/>
      <c r="G57" s="9"/>
    </row>
    <row r="58" spans="2:7" ht="12.75">
      <c r="B58" s="8"/>
      <c r="C58" s="1"/>
      <c r="E58" s="1"/>
      <c r="F58" s="1"/>
      <c r="G58" s="9"/>
    </row>
    <row r="59" spans="2:7" ht="12.75">
      <c r="B59" s="8"/>
      <c r="C59" s="1"/>
      <c r="E59" s="1"/>
      <c r="F59" s="1"/>
      <c r="G59" s="9"/>
    </row>
    <row r="60" spans="2:7" ht="12.75">
      <c r="B60" s="8"/>
      <c r="C60" s="1"/>
      <c r="E60" s="1"/>
      <c r="F60" s="1"/>
      <c r="G60" s="9"/>
    </row>
    <row r="61" spans="2:7" ht="12.75">
      <c r="B61" s="1"/>
      <c r="C61" s="1"/>
      <c r="E61" s="1"/>
      <c r="F61" s="1"/>
      <c r="G61" s="1"/>
    </row>
    <row r="62" spans="2:8" ht="12.75">
      <c r="B62" s="1"/>
      <c r="C62" s="1"/>
      <c r="E62" s="1"/>
      <c r="F62" s="1"/>
      <c r="G62" s="1"/>
      <c r="H62" s="1"/>
    </row>
    <row r="63" spans="2:7" ht="9" customHeight="1">
      <c r="B63" s="1"/>
      <c r="C63" s="1"/>
      <c r="E63" s="1"/>
      <c r="F63" s="1"/>
      <c r="G63" s="1"/>
    </row>
  </sheetData>
  <sheetProtection sheet="1" objects="1" scenarios="1"/>
  <mergeCells count="11">
    <mergeCell ref="F48:G48"/>
    <mergeCell ref="F46:G46"/>
    <mergeCell ref="E37:G40"/>
    <mergeCell ref="E28:G31"/>
    <mergeCell ref="C18:D18"/>
    <mergeCell ref="C9:D9"/>
    <mergeCell ref="C27:D27"/>
    <mergeCell ref="E1:G1"/>
    <mergeCell ref="E27:G27"/>
    <mergeCell ref="E25:G26"/>
    <mergeCell ref="E9:G9"/>
  </mergeCells>
  <conditionalFormatting sqref="F41:G41">
    <cfRule type="cellIs" priority="1" dxfId="1" operator="greaterThan" stopIfTrue="1">
      <formula>0</formula>
    </cfRule>
  </conditionalFormatting>
  <conditionalFormatting sqref="D41:E41">
    <cfRule type="cellIs" priority="2" dxfId="2" operator="lessThan" stopIfTrue="1">
      <formula>0</formula>
    </cfRule>
  </conditionalFormatting>
  <conditionalFormatting sqref="C41">
    <cfRule type="cellIs" priority="3" dxfId="0" operator="greaterThanOrEqual" stopIfTrue="1">
      <formula>0</formula>
    </cfRule>
    <cfRule type="cellIs" priority="4" dxfId="1" operator="lessThan" stopIfTrue="1">
      <formula>0</formula>
    </cfRule>
  </conditionalFormatting>
  <dataValidations count="5">
    <dataValidation allowBlank="1" showInputMessage="1" showErrorMessage="1" promptTitle="Begin Tour Clock Ring" prompt="Enter in hundredths" sqref="C28"/>
    <dataValidation allowBlank="1" showInputMessage="1" showErrorMessage="1" promptTitle="Leave Office Clock Ring" prompt="Enter in hundredths" sqref="C29"/>
    <dataValidation allowBlank="1" showInputMessage="1" showErrorMessage="1" promptTitle="Return to Office Clock Ring" prompt="Enter in hundredths" sqref="C30"/>
    <dataValidation allowBlank="1" showInputMessage="1" showErrorMessage="1" promptTitle="End Tour Clock Ring" prompt="Enter in hundredths" sqref="C31"/>
    <dataValidation allowBlank="1" showInputMessage="1" showErrorMessage="1" promptTitle="Auxiliary Street Assistance" prompt="Enter time in minutes" sqref="C38"/>
  </dataValidations>
  <printOptions/>
  <pageMargins left="0.75" right="0.75" top="1" bottom="1" header="0.5" footer="0.5"/>
  <pageSetup horizontalDpi="300" verticalDpi="300" orientation="portrait" r:id="rId3"/>
  <headerFooter alignWithMargins="0">
    <oddHeader>&amp;C&amp;"Arial,Bold"&amp;18ROUTE COUNT MAIL SUMMARY</oddHeader>
    <oddFooter>&amp;C&amp;"Arial,Bold"&amp;14Golden Empire Branch 782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 Towery</dc:creator>
  <cp:keywords/>
  <dc:description/>
  <cp:lastModifiedBy>Mike Towery</cp:lastModifiedBy>
  <cp:lastPrinted>2002-03-30T06:38:49Z</cp:lastPrinted>
  <dcterms:created xsi:type="dcterms:W3CDTF">2002-03-12T06:08:22Z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